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19\декабрь\"/>
    </mc:Choice>
  </mc:AlternateContent>
  <bookViews>
    <workbookView xWindow="-401" yWindow="-163" windowWidth="15565" windowHeight="11094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таб. 1.1. Показатели " sheetId="17" r:id="rId5"/>
    <sheet name="Показатели" sheetId="14" r:id="rId6"/>
    <sheet name="Пояснительная записка " sheetId="16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'!$D$2:$D$847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'!$A$1:$AR$822</definedName>
  </definedNames>
  <calcPr calcId="162913" calcOnSave="0"/>
</workbook>
</file>

<file path=xl/calcChain.xml><?xml version="1.0" encoding="utf-8"?>
<calcChain xmlns="http://schemas.openxmlformats.org/spreadsheetml/2006/main">
  <c r="AP42" i="17" l="1"/>
  <c r="AP38" i="17"/>
  <c r="AP23" i="17"/>
  <c r="F32" i="17"/>
  <c r="F26" i="17"/>
  <c r="F25" i="17"/>
  <c r="F23" i="17"/>
  <c r="F21" i="17"/>
  <c r="F20" i="17"/>
  <c r="AN32" i="17"/>
  <c r="AN33" i="17"/>
  <c r="AN34" i="17"/>
  <c r="AN35" i="17"/>
  <c r="AO35" i="17"/>
  <c r="AN36" i="17"/>
  <c r="AP36" i="17" s="1"/>
  <c r="AN37" i="17"/>
  <c r="AN38" i="17"/>
  <c r="AN39" i="17"/>
  <c r="AN40" i="17"/>
  <c r="AP40" i="17" s="1"/>
  <c r="AN41" i="17"/>
  <c r="AN42" i="17"/>
  <c r="AN43" i="17"/>
  <c r="AO43" i="17"/>
  <c r="AP43" i="17" s="1"/>
  <c r="AN44" i="17"/>
  <c r="AP44" i="17" s="1"/>
  <c r="AN45" i="17"/>
  <c r="AN31" i="17"/>
  <c r="AN24" i="17"/>
  <c r="AN25" i="17"/>
  <c r="AN26" i="17"/>
  <c r="AO26" i="17"/>
  <c r="AP26" i="17" s="1"/>
  <c r="AN27" i="17"/>
  <c r="AN28" i="17"/>
  <c r="AN29" i="17"/>
  <c r="AN23" i="17"/>
  <c r="AN16" i="17"/>
  <c r="AN17" i="17"/>
  <c r="AO17" i="17"/>
  <c r="AN18" i="17"/>
  <c r="AN19" i="17"/>
  <c r="AN20" i="17"/>
  <c r="AN21" i="17"/>
  <c r="AN15" i="17"/>
  <c r="AN9" i="17"/>
  <c r="AN10" i="17"/>
  <c r="AN11" i="17"/>
  <c r="AN12" i="17"/>
  <c r="AN13" i="17"/>
  <c r="AN8" i="17"/>
  <c r="E45" i="17"/>
  <c r="AO45" i="17" s="1"/>
  <c r="AP45" i="17" s="1"/>
  <c r="E44" i="17"/>
  <c r="AO44" i="17" s="1"/>
  <c r="E43" i="17"/>
  <c r="F43" i="17" s="1"/>
  <c r="E42" i="17"/>
  <c r="AO42" i="17" s="1"/>
  <c r="E41" i="17"/>
  <c r="F41" i="17" s="1"/>
  <c r="E40" i="17"/>
  <c r="AO40" i="17" s="1"/>
  <c r="E39" i="17"/>
  <c r="AO39" i="17" s="1"/>
  <c r="AP39" i="17" s="1"/>
  <c r="E38" i="17"/>
  <c r="AO38" i="17" s="1"/>
  <c r="E37" i="17"/>
  <c r="AO37" i="17" s="1"/>
  <c r="AP37" i="17" s="1"/>
  <c r="E36" i="17"/>
  <c r="AO36" i="17" s="1"/>
  <c r="E35" i="17"/>
  <c r="E34" i="17"/>
  <c r="AO34" i="17" s="1"/>
  <c r="AP34" i="17" s="1"/>
  <c r="E33" i="17"/>
  <c r="F33" i="17" s="1"/>
  <c r="E32" i="17"/>
  <c r="AO32" i="17" s="1"/>
  <c r="AP32" i="17" s="1"/>
  <c r="E31" i="17"/>
  <c r="AO31" i="17" s="1"/>
  <c r="AP31" i="17" s="1"/>
  <c r="E29" i="17"/>
  <c r="AO29" i="17" s="1"/>
  <c r="AP29" i="17" s="1"/>
  <c r="E28" i="17"/>
  <c r="AO28" i="17" s="1"/>
  <c r="E27" i="17"/>
  <c r="AO27" i="17" s="1"/>
  <c r="E26" i="17"/>
  <c r="E25" i="17"/>
  <c r="AO25" i="17" s="1"/>
  <c r="AP25" i="17" s="1"/>
  <c r="E24" i="17"/>
  <c r="F24" i="17" s="1"/>
  <c r="E23" i="17"/>
  <c r="AO23" i="17" s="1"/>
  <c r="E21" i="17"/>
  <c r="AO21" i="17" s="1"/>
  <c r="E20" i="17"/>
  <c r="AO20" i="17" s="1"/>
  <c r="E19" i="17"/>
  <c r="F19" i="17" s="1"/>
  <c r="E18" i="17"/>
  <c r="AO18" i="17" s="1"/>
  <c r="E17" i="17"/>
  <c r="E16" i="17"/>
  <c r="AO16" i="17" s="1"/>
  <c r="E15" i="17"/>
  <c r="AO15" i="17" s="1"/>
  <c r="E13" i="17"/>
  <c r="AO13" i="17" s="1"/>
  <c r="E12" i="17"/>
  <c r="AO12" i="17" s="1"/>
  <c r="E11" i="17"/>
  <c r="AO11" i="17" s="1"/>
  <c r="E10" i="17"/>
  <c r="AO10" i="17" s="1"/>
  <c r="E9" i="17"/>
  <c r="AO9" i="17" s="1"/>
  <c r="E8" i="17"/>
  <c r="AO8" i="17" s="1"/>
  <c r="F18" i="17"/>
  <c r="F10" i="17"/>
  <c r="AP17" i="14"/>
  <c r="AP13" i="14"/>
  <c r="AP9" i="14"/>
  <c r="F17" i="14"/>
  <c r="F13" i="14"/>
  <c r="F9" i="14"/>
  <c r="AN9" i="14"/>
  <c r="AO9" i="14"/>
  <c r="AN10" i="14"/>
  <c r="AO10" i="14"/>
  <c r="AP10" i="14" s="1"/>
  <c r="AN11" i="14"/>
  <c r="AN12" i="14"/>
  <c r="AN13" i="14"/>
  <c r="AO13" i="14"/>
  <c r="AN14" i="14"/>
  <c r="AO14" i="14"/>
  <c r="AP14" i="14" s="1"/>
  <c r="AN15" i="14"/>
  <c r="AN16" i="14"/>
  <c r="AN17" i="14"/>
  <c r="AO17" i="14"/>
  <c r="AN18" i="14"/>
  <c r="AO18" i="14"/>
  <c r="AP18" i="14" s="1"/>
  <c r="AN19" i="14"/>
  <c r="AN8" i="14"/>
  <c r="E9" i="14"/>
  <c r="E10" i="14"/>
  <c r="F10" i="14" s="1"/>
  <c r="E11" i="14"/>
  <c r="F11" i="14" s="1"/>
  <c r="E12" i="14"/>
  <c r="F12" i="14" s="1"/>
  <c r="E13" i="14"/>
  <c r="E14" i="14"/>
  <c r="F14" i="14" s="1"/>
  <c r="E15" i="14"/>
  <c r="F15" i="14" s="1"/>
  <c r="E16" i="14"/>
  <c r="F16" i="14" s="1"/>
  <c r="E17" i="14"/>
  <c r="E18" i="14"/>
  <c r="F18" i="14" s="1"/>
  <c r="E19" i="14"/>
  <c r="F19" i="14" s="1"/>
  <c r="E8" i="14"/>
  <c r="AO8" i="14" s="1"/>
  <c r="AP8" i="14" s="1"/>
  <c r="AO16" i="14" l="1"/>
  <c r="AP16" i="14" s="1"/>
  <c r="AO12" i="14"/>
  <c r="AP12" i="14" s="1"/>
  <c r="F8" i="14"/>
  <c r="AO41" i="17"/>
  <c r="AP41" i="17" s="1"/>
  <c r="AO33" i="17"/>
  <c r="AP33" i="17" s="1"/>
  <c r="F37" i="17"/>
  <c r="F45" i="17"/>
  <c r="AO19" i="17"/>
  <c r="F38" i="17"/>
  <c r="F42" i="17"/>
  <c r="AO19" i="14"/>
  <c r="AP19" i="14" s="1"/>
  <c r="AO15" i="14"/>
  <c r="AP15" i="14" s="1"/>
  <c r="AO11" i="14"/>
  <c r="AP11" i="14" s="1"/>
  <c r="F29" i="17"/>
  <c r="F34" i="17"/>
  <c r="F39" i="17"/>
  <c r="AO24" i="17"/>
  <c r="AP24" i="17" s="1"/>
  <c r="F31" i="17"/>
  <c r="F36" i="17"/>
  <c r="F40" i="17"/>
  <c r="F44" i="17"/>
  <c r="F16" i="17"/>
  <c r="F8" i="17"/>
  <c r="AP8" i="17"/>
  <c r="AP11" i="17"/>
  <c r="AP15" i="17"/>
  <c r="AP16" i="17"/>
  <c r="AP9" i="17"/>
  <c r="AP10" i="17"/>
  <c r="AP13" i="17"/>
  <c r="AP17" i="17"/>
  <c r="AP18" i="17"/>
  <c r="F9" i="17"/>
  <c r="F11" i="17"/>
  <c r="F13" i="17"/>
  <c r="F15" i="17"/>
  <c r="F17" i="17"/>
  <c r="AO714" i="13"/>
  <c r="AP160" i="13"/>
  <c r="AO100" i="13"/>
  <c r="AO65" i="13"/>
  <c r="AP471" i="13"/>
  <c r="AP465" i="13"/>
  <c r="AO465" i="13"/>
  <c r="AO471" i="13"/>
  <c r="AO295" i="13"/>
  <c r="AP294" i="13"/>
  <c r="AO275" i="13"/>
  <c r="AO160" i="13"/>
  <c r="AO150" i="13"/>
  <c r="AP668" i="13" l="1"/>
  <c r="AP662" i="13"/>
  <c r="AP617" i="13" l="1"/>
  <c r="AO617" i="13"/>
  <c r="AO533" i="13" s="1"/>
  <c r="AP616" i="13"/>
  <c r="AP532" i="13" s="1"/>
  <c r="AO616" i="13"/>
  <c r="AO532" i="13" s="1"/>
  <c r="H533" i="13"/>
  <c r="I533" i="13"/>
  <c r="J533" i="13"/>
  <c r="K533" i="13"/>
  <c r="L533" i="13"/>
  <c r="M533" i="13"/>
  <c r="N533" i="13"/>
  <c r="O533" i="13"/>
  <c r="P533" i="13"/>
  <c r="Q533" i="13"/>
  <c r="R533" i="13"/>
  <c r="S533" i="13"/>
  <c r="T533" i="13"/>
  <c r="U533" i="13"/>
  <c r="V533" i="13"/>
  <c r="W533" i="13"/>
  <c r="X533" i="13"/>
  <c r="Y533" i="13"/>
  <c r="Z533" i="13"/>
  <c r="AA533" i="13"/>
  <c r="AB533" i="13"/>
  <c r="AD533" i="13"/>
  <c r="AE533" i="13"/>
  <c r="AF533" i="13"/>
  <c r="AG533" i="13"/>
  <c r="AH533" i="13"/>
  <c r="AK533" i="13"/>
  <c r="AL533" i="13"/>
  <c r="AM533" i="13"/>
  <c r="AN533" i="13"/>
  <c r="AP533" i="13"/>
  <c r="AQ533" i="13"/>
  <c r="H534" i="13"/>
  <c r="I534" i="13"/>
  <c r="J534" i="13"/>
  <c r="K534" i="13"/>
  <c r="L534" i="13"/>
  <c r="M534" i="13"/>
  <c r="N534" i="13"/>
  <c r="O534" i="13"/>
  <c r="P534" i="13"/>
  <c r="Q534" i="13"/>
  <c r="R534" i="13"/>
  <c r="S534" i="13"/>
  <c r="T534" i="13"/>
  <c r="U534" i="13"/>
  <c r="V534" i="13"/>
  <c r="W534" i="13"/>
  <c r="X534" i="13"/>
  <c r="Y534" i="13"/>
  <c r="Z534" i="13"/>
  <c r="AA534" i="13"/>
  <c r="AB534" i="13"/>
  <c r="AD534" i="13"/>
  <c r="AE534" i="13"/>
  <c r="AH534" i="13"/>
  <c r="AK534" i="13"/>
  <c r="AN534" i="13"/>
  <c r="AQ534" i="13"/>
  <c r="H535" i="13"/>
  <c r="I535" i="13"/>
  <c r="J535" i="13"/>
  <c r="K535" i="13"/>
  <c r="L535" i="13"/>
  <c r="M535" i="13"/>
  <c r="N535" i="13"/>
  <c r="O535" i="13"/>
  <c r="P535" i="13"/>
  <c r="Q535" i="13"/>
  <c r="R535" i="13"/>
  <c r="S535" i="13"/>
  <c r="T535" i="13"/>
  <c r="U535" i="13"/>
  <c r="V535" i="13"/>
  <c r="W535" i="13"/>
  <c r="X535" i="13"/>
  <c r="Y535" i="13"/>
  <c r="Z535" i="13"/>
  <c r="AA535" i="13"/>
  <c r="AB535" i="13"/>
  <c r="AC535" i="13"/>
  <c r="AD535" i="13"/>
  <c r="AE535" i="13"/>
  <c r="AF535" i="13"/>
  <c r="AG535" i="13"/>
  <c r="AH535" i="13"/>
  <c r="AI535" i="13"/>
  <c r="AJ535" i="13"/>
  <c r="AK535" i="13"/>
  <c r="AL535" i="13"/>
  <c r="AM535" i="13"/>
  <c r="AN535" i="13"/>
  <c r="AO535" i="13"/>
  <c r="AP535" i="13"/>
  <c r="AQ535" i="13"/>
  <c r="H536" i="13"/>
  <c r="I536" i="13"/>
  <c r="J536" i="13"/>
  <c r="K536" i="13"/>
  <c r="L536" i="13"/>
  <c r="M536" i="13"/>
  <c r="N536" i="13"/>
  <c r="O536" i="13"/>
  <c r="P536" i="13"/>
  <c r="Q536" i="13"/>
  <c r="R536" i="13"/>
  <c r="S536" i="13"/>
  <c r="T536" i="13"/>
  <c r="U536" i="13"/>
  <c r="V536" i="13"/>
  <c r="W536" i="13"/>
  <c r="X536" i="13"/>
  <c r="Y536" i="13"/>
  <c r="Z536" i="13"/>
  <c r="AA536" i="13"/>
  <c r="AB536" i="13"/>
  <c r="AC536" i="13"/>
  <c r="AD536" i="13"/>
  <c r="AE536" i="13"/>
  <c r="AH536" i="13"/>
  <c r="AI536" i="13"/>
  <c r="AJ536" i="13"/>
  <c r="AK536" i="13"/>
  <c r="AN536" i="13"/>
  <c r="AP536" i="13"/>
  <c r="AQ536" i="13"/>
  <c r="I532" i="13"/>
  <c r="J532" i="13"/>
  <c r="K532" i="13"/>
  <c r="L532" i="13"/>
  <c r="M532" i="13"/>
  <c r="N532" i="13"/>
  <c r="O532" i="13"/>
  <c r="P532" i="13"/>
  <c r="Q532" i="13"/>
  <c r="R532" i="13"/>
  <c r="S532" i="13"/>
  <c r="T532" i="13"/>
  <c r="U532" i="13"/>
  <c r="V532" i="13"/>
  <c r="W532" i="13"/>
  <c r="X532" i="13"/>
  <c r="Y532" i="13"/>
  <c r="Z532" i="13"/>
  <c r="AA532" i="13"/>
  <c r="AB532" i="13"/>
  <c r="AD532" i="13"/>
  <c r="AE532" i="13"/>
  <c r="AF532" i="13"/>
  <c r="AG532" i="13"/>
  <c r="AH532" i="13"/>
  <c r="AK532" i="13"/>
  <c r="AL532" i="13"/>
  <c r="AM532" i="13"/>
  <c r="AN532" i="13"/>
  <c r="AQ532" i="13"/>
  <c r="F698" i="13"/>
  <c r="E698" i="13"/>
  <c r="F697" i="13"/>
  <c r="E697" i="13"/>
  <c r="F696" i="13"/>
  <c r="E696" i="13"/>
  <c r="F695" i="13"/>
  <c r="E695" i="13"/>
  <c r="F694" i="13"/>
  <c r="E694" i="13"/>
  <c r="AQ693" i="13"/>
  <c r="AP693" i="13"/>
  <c r="AO693" i="13"/>
  <c r="AN693" i="13"/>
  <c r="AM693" i="13"/>
  <c r="AL693" i="13"/>
  <c r="AK693" i="13"/>
  <c r="AJ693" i="13"/>
  <c r="AI693" i="13"/>
  <c r="AH693" i="13"/>
  <c r="AG693" i="13"/>
  <c r="AF693" i="13"/>
  <c r="AE693" i="13"/>
  <c r="AD693" i="13"/>
  <c r="AC693" i="13"/>
  <c r="AB693" i="13"/>
  <c r="AA693" i="13"/>
  <c r="Z693" i="13"/>
  <c r="Y693" i="13"/>
  <c r="X693" i="13"/>
  <c r="W693" i="13"/>
  <c r="V693" i="13"/>
  <c r="U693" i="13"/>
  <c r="T693" i="13"/>
  <c r="S693" i="13"/>
  <c r="R693" i="13"/>
  <c r="Q693" i="13"/>
  <c r="P693" i="13"/>
  <c r="O693" i="13"/>
  <c r="N693" i="13"/>
  <c r="M693" i="13"/>
  <c r="L693" i="13"/>
  <c r="K693" i="13"/>
  <c r="J693" i="13"/>
  <c r="I693" i="13"/>
  <c r="H693" i="13"/>
  <c r="E693" i="13" s="1"/>
  <c r="F692" i="13"/>
  <c r="E692" i="13"/>
  <c r="F691" i="13"/>
  <c r="E691" i="13"/>
  <c r="F690" i="13"/>
  <c r="E690" i="13"/>
  <c r="F689" i="13"/>
  <c r="E689" i="13"/>
  <c r="H688" i="13"/>
  <c r="H532" i="13" s="1"/>
  <c r="F688" i="13"/>
  <c r="E688" i="13"/>
  <c r="AQ687" i="13"/>
  <c r="AP687" i="13"/>
  <c r="AO687" i="13"/>
  <c r="AN687" i="13"/>
  <c r="AM687" i="13"/>
  <c r="AL687" i="13"/>
  <c r="AK687" i="13"/>
  <c r="AJ687" i="13"/>
  <c r="AI687" i="13"/>
  <c r="AH687" i="13"/>
  <c r="AG687" i="13"/>
  <c r="AF687" i="13"/>
  <c r="AE687" i="13"/>
  <c r="AD687" i="13"/>
  <c r="AC687" i="13"/>
  <c r="AB687" i="13"/>
  <c r="AA687" i="13"/>
  <c r="Z687" i="13"/>
  <c r="Y687" i="13"/>
  <c r="X687" i="13"/>
  <c r="W687" i="13"/>
  <c r="V687" i="13"/>
  <c r="U687" i="13"/>
  <c r="T687" i="13"/>
  <c r="S687" i="13"/>
  <c r="R687" i="13"/>
  <c r="Q687" i="13"/>
  <c r="P687" i="13"/>
  <c r="O687" i="13"/>
  <c r="N687" i="13"/>
  <c r="M687" i="13"/>
  <c r="L687" i="13"/>
  <c r="K687" i="13"/>
  <c r="J687" i="13"/>
  <c r="I687" i="13"/>
  <c r="F687" i="13" s="1"/>
  <c r="H687" i="13"/>
  <c r="AO618" i="13"/>
  <c r="AO614" i="13"/>
  <c r="AO612" i="13"/>
  <c r="AO600" i="13"/>
  <c r="AO608" i="13"/>
  <c r="AO606" i="13"/>
  <c r="AO602" i="13"/>
  <c r="AO596" i="13"/>
  <c r="AO594" i="13"/>
  <c r="AO590" i="13"/>
  <c r="AO588" i="13"/>
  <c r="AO584" i="13"/>
  <c r="AO582" i="13"/>
  <c r="AO578" i="13"/>
  <c r="AO576" i="13"/>
  <c r="F693" i="13" l="1"/>
  <c r="G694" i="13"/>
  <c r="G696" i="13"/>
  <c r="G698" i="13"/>
  <c r="G689" i="13"/>
  <c r="G691" i="13"/>
  <c r="G688" i="13"/>
  <c r="G690" i="13"/>
  <c r="G695" i="13"/>
  <c r="G697" i="13"/>
  <c r="E687" i="13"/>
  <c r="G687" i="13" s="1"/>
  <c r="G692" i="13"/>
  <c r="G693" i="13"/>
  <c r="H622" i="13"/>
  <c r="AP618" i="13" l="1"/>
  <c r="AP534" i="13" s="1"/>
  <c r="F632" i="13"/>
  <c r="E632" i="13"/>
  <c r="F631" i="13"/>
  <c r="E631" i="13"/>
  <c r="F630" i="13"/>
  <c r="E630" i="13"/>
  <c r="F629" i="13"/>
  <c r="E629" i="13"/>
  <c r="F628" i="13"/>
  <c r="E628" i="13"/>
  <c r="AQ627" i="13"/>
  <c r="AP627" i="13"/>
  <c r="AO627" i="13"/>
  <c r="AN627" i="13"/>
  <c r="AM627" i="13"/>
  <c r="AL627" i="13"/>
  <c r="AK627" i="13"/>
  <c r="AJ627" i="13"/>
  <c r="AI627" i="13"/>
  <c r="AH627" i="13"/>
  <c r="AG627" i="13"/>
  <c r="AF627" i="13"/>
  <c r="AE627" i="13"/>
  <c r="AD627" i="13"/>
  <c r="AC627" i="13"/>
  <c r="AB627" i="13"/>
  <c r="AA627" i="13"/>
  <c r="Z627" i="13"/>
  <c r="Y627" i="13"/>
  <c r="X627" i="13"/>
  <c r="W627" i="13"/>
  <c r="V627" i="13"/>
  <c r="U627" i="13"/>
  <c r="T627" i="13"/>
  <c r="S627" i="13"/>
  <c r="R627" i="13"/>
  <c r="Q627" i="13"/>
  <c r="P627" i="13"/>
  <c r="O627" i="13"/>
  <c r="N627" i="13"/>
  <c r="M627" i="13"/>
  <c r="L627" i="13"/>
  <c r="K627" i="13"/>
  <c r="J627" i="13"/>
  <c r="I627" i="13"/>
  <c r="H627" i="13"/>
  <c r="F626" i="13"/>
  <c r="E626" i="13"/>
  <c r="F625" i="13"/>
  <c r="E625" i="13"/>
  <c r="F624" i="13"/>
  <c r="E624" i="13"/>
  <c r="F623" i="13"/>
  <c r="E623" i="13"/>
  <c r="F622" i="13"/>
  <c r="E622" i="13"/>
  <c r="AQ621" i="13"/>
  <c r="AP621" i="13"/>
  <c r="AO621" i="13"/>
  <c r="AN621" i="13"/>
  <c r="AM621" i="13"/>
  <c r="AL621" i="13"/>
  <c r="AK621" i="13"/>
  <c r="AJ621" i="13"/>
  <c r="AI621" i="13"/>
  <c r="AH621" i="13"/>
  <c r="AG621" i="13"/>
  <c r="AF621" i="13"/>
  <c r="AE621" i="13"/>
  <c r="AD621" i="13"/>
  <c r="AC621" i="13"/>
  <c r="AB621" i="13"/>
  <c r="AA621" i="13"/>
  <c r="Z621" i="13"/>
  <c r="Y621" i="13"/>
  <c r="X621" i="13"/>
  <c r="W621" i="13"/>
  <c r="V621" i="13"/>
  <c r="U621" i="13"/>
  <c r="T621" i="13"/>
  <c r="S621" i="13"/>
  <c r="R621" i="13"/>
  <c r="Q621" i="13"/>
  <c r="P621" i="13"/>
  <c r="O621" i="13"/>
  <c r="N621" i="13"/>
  <c r="M621" i="13"/>
  <c r="L621" i="13"/>
  <c r="K621" i="13"/>
  <c r="J621" i="13"/>
  <c r="I621" i="13"/>
  <c r="H621" i="13"/>
  <c r="E627" i="13" l="1"/>
  <c r="E621" i="13"/>
  <c r="G621" i="13" s="1"/>
  <c r="F627" i="13"/>
  <c r="F621" i="13"/>
  <c r="G628" i="13"/>
  <c r="G623" i="13"/>
  <c r="G624" i="13"/>
  <c r="G625" i="13"/>
  <c r="G626" i="13"/>
  <c r="G629" i="13"/>
  <c r="G631" i="13"/>
  <c r="G622" i="13"/>
  <c r="G630" i="13"/>
  <c r="G632" i="13"/>
  <c r="AP762" i="13"/>
  <c r="G627" i="13" l="1"/>
  <c r="AO756" i="13"/>
  <c r="AO240" i="13"/>
  <c r="AO205" i="13"/>
  <c r="AO115" i="13"/>
  <c r="AO105" i="13"/>
  <c r="AO95" i="13"/>
  <c r="AO90" i="13"/>
  <c r="AO85" i="13"/>
  <c r="AO145" i="13"/>
  <c r="AM200" i="13"/>
  <c r="AO546" i="13" l="1"/>
  <c r="AO762" i="13"/>
  <c r="AO656" i="13"/>
  <c r="AM654" i="13"/>
  <c r="AL654" i="13"/>
  <c r="AO650" i="13"/>
  <c r="AO648" i="13"/>
  <c r="AO644" i="13"/>
  <c r="AO642" i="13"/>
  <c r="AO572" i="13"/>
  <c r="AO570" i="13"/>
  <c r="AO566" i="13"/>
  <c r="AO564" i="13"/>
  <c r="AM560" i="13"/>
  <c r="AM536" i="13" s="1"/>
  <c r="AM558" i="13"/>
  <c r="E349" i="13"/>
  <c r="H354" i="13"/>
  <c r="I354" i="13"/>
  <c r="J354" i="13"/>
  <c r="K354" i="13"/>
  <c r="L354" i="13"/>
  <c r="M354" i="13"/>
  <c r="N354" i="13"/>
  <c r="O354" i="13"/>
  <c r="P354" i="13"/>
  <c r="Q354" i="13"/>
  <c r="R354" i="13"/>
  <c r="S354" i="13"/>
  <c r="T354" i="13"/>
  <c r="U354" i="13"/>
  <c r="V354" i="13"/>
  <c r="W354" i="13"/>
  <c r="X354" i="13"/>
  <c r="Y354" i="13"/>
  <c r="Z354" i="13"/>
  <c r="AA354" i="13"/>
  <c r="AB354" i="13"/>
  <c r="AC354" i="13"/>
  <c r="AD354" i="13"/>
  <c r="AE354" i="13"/>
  <c r="AF354" i="13"/>
  <c r="AG354" i="13"/>
  <c r="AH354" i="13"/>
  <c r="AI354" i="13"/>
  <c r="AJ354" i="13"/>
  <c r="AK354" i="13"/>
  <c r="AL354" i="13"/>
  <c r="AM354" i="13"/>
  <c r="AN354" i="13"/>
  <c r="AP354" i="13"/>
  <c r="AQ354" i="13"/>
  <c r="H355" i="13"/>
  <c r="I355" i="13"/>
  <c r="J355" i="13"/>
  <c r="K355" i="13"/>
  <c r="L355" i="13"/>
  <c r="M355" i="13"/>
  <c r="N355" i="13"/>
  <c r="O355" i="13"/>
  <c r="Q355" i="13"/>
  <c r="R355" i="13"/>
  <c r="S355" i="13"/>
  <c r="T355" i="13"/>
  <c r="U355" i="13"/>
  <c r="V355" i="13"/>
  <c r="W355" i="13"/>
  <c r="X355" i="13"/>
  <c r="Y355" i="13"/>
  <c r="Z355" i="13"/>
  <c r="AA355" i="13"/>
  <c r="AB355" i="13"/>
  <c r="AC355" i="13"/>
  <c r="AD355" i="13"/>
  <c r="AE355" i="13"/>
  <c r="AF355" i="13"/>
  <c r="AG355" i="13"/>
  <c r="AH355" i="13"/>
  <c r="AI355" i="13"/>
  <c r="AJ355" i="13"/>
  <c r="AK355" i="13"/>
  <c r="AL355" i="13"/>
  <c r="AM355" i="13"/>
  <c r="AN355" i="13"/>
  <c r="AO355" i="13"/>
  <c r="AP355" i="13"/>
  <c r="AQ355" i="13"/>
  <c r="H356" i="13"/>
  <c r="I356" i="13"/>
  <c r="J356" i="13"/>
  <c r="K356" i="13"/>
  <c r="L356" i="13"/>
  <c r="M356" i="13"/>
  <c r="N356" i="13"/>
  <c r="O356" i="13"/>
  <c r="P356" i="13"/>
  <c r="Q356" i="13"/>
  <c r="R356" i="13"/>
  <c r="S356" i="13"/>
  <c r="T356" i="13"/>
  <c r="U356" i="13"/>
  <c r="V356" i="13"/>
  <c r="W356" i="13"/>
  <c r="X356" i="13"/>
  <c r="Y356" i="13"/>
  <c r="Z356" i="13"/>
  <c r="AA356" i="13"/>
  <c r="AB356" i="13"/>
  <c r="AC356" i="13"/>
  <c r="AD356" i="13"/>
  <c r="AE356" i="13"/>
  <c r="AF356" i="13"/>
  <c r="AG356" i="13"/>
  <c r="AH356" i="13"/>
  <c r="AI356" i="13"/>
  <c r="AJ356" i="13"/>
  <c r="AK356" i="13"/>
  <c r="AL356" i="13"/>
  <c r="AM356" i="13"/>
  <c r="AN356" i="13"/>
  <c r="AO356" i="13"/>
  <c r="AP356" i="13"/>
  <c r="AQ356" i="13"/>
  <c r="I353" i="13"/>
  <c r="J353" i="13"/>
  <c r="K353" i="13"/>
  <c r="L353" i="13"/>
  <c r="M353" i="13"/>
  <c r="N353" i="13"/>
  <c r="O353" i="13"/>
  <c r="P353" i="13"/>
  <c r="Q353" i="13"/>
  <c r="R353" i="13"/>
  <c r="S353" i="13"/>
  <c r="T353" i="13"/>
  <c r="U353" i="13"/>
  <c r="V353" i="13"/>
  <c r="W353" i="13"/>
  <c r="X353" i="13"/>
  <c r="Y353" i="13"/>
  <c r="Z353" i="13"/>
  <c r="AA353" i="13"/>
  <c r="AB353" i="13"/>
  <c r="AC353" i="13"/>
  <c r="AD353" i="13"/>
  <c r="AE353" i="13"/>
  <c r="AF353" i="13"/>
  <c r="AG353" i="13"/>
  <c r="AH353" i="13"/>
  <c r="AI353" i="13"/>
  <c r="AJ353" i="13"/>
  <c r="AK353" i="13"/>
  <c r="AL353" i="13"/>
  <c r="AM353" i="13"/>
  <c r="AN353" i="13"/>
  <c r="AO353" i="13"/>
  <c r="AP353" i="13"/>
  <c r="AQ353" i="13"/>
  <c r="H353" i="13"/>
  <c r="F351" i="13"/>
  <c r="E351" i="13"/>
  <c r="F350" i="13"/>
  <c r="E350" i="13"/>
  <c r="F349" i="13"/>
  <c r="F348" i="13"/>
  <c r="E348" i="13"/>
  <c r="AP347" i="13"/>
  <c r="AO347" i="13"/>
  <c r="AN347" i="13"/>
  <c r="AM347" i="13"/>
  <c r="AL347" i="13"/>
  <c r="AJ347" i="13"/>
  <c r="AI347" i="13"/>
  <c r="AH347" i="13"/>
  <c r="AG347" i="13"/>
  <c r="AF347" i="13"/>
  <c r="AD347" i="13"/>
  <c r="AC347" i="13"/>
  <c r="AA347" i="13"/>
  <c r="Z347" i="13"/>
  <c r="X347" i="13"/>
  <c r="W347" i="13"/>
  <c r="U347" i="13"/>
  <c r="T347" i="13"/>
  <c r="R347" i="13"/>
  <c r="Q347" i="13"/>
  <c r="O347" i="13"/>
  <c r="N347" i="13"/>
  <c r="L347" i="13"/>
  <c r="K347" i="13"/>
  <c r="I347" i="13"/>
  <c r="F347" i="13" s="1"/>
  <c r="H347" i="13"/>
  <c r="AO536" i="13" l="1"/>
  <c r="G349" i="13"/>
  <c r="AM534" i="13"/>
  <c r="AO534" i="13"/>
  <c r="G351" i="13"/>
  <c r="G348" i="13"/>
  <c r="G350" i="13"/>
  <c r="E347" i="13"/>
  <c r="G347" i="13" s="1"/>
  <c r="H352" i="13"/>
  <c r="AO415" i="13" l="1"/>
  <c r="AO425" i="13"/>
  <c r="AO420" i="13"/>
  <c r="AO410" i="13"/>
  <c r="AO430" i="13"/>
  <c r="AO405" i="13"/>
  <c r="AO402" i="13" l="1"/>
  <c r="AP402" i="13"/>
  <c r="AQ402" i="13"/>
  <c r="AL560" i="13" l="1"/>
  <c r="AL536" i="13" s="1"/>
  <c r="AL558" i="13"/>
  <c r="AL534" i="13" s="1"/>
  <c r="AO80" i="13"/>
  <c r="AO135" i="13"/>
  <c r="AL200" i="13"/>
  <c r="AJ180" i="13"/>
  <c r="AJ678" i="13"/>
  <c r="AJ677" i="13"/>
  <c r="AJ676" i="13"/>
  <c r="AJ672" i="13"/>
  <c r="AJ534" i="13" s="1"/>
  <c r="AJ671" i="13"/>
  <c r="AJ670" i="13"/>
  <c r="AJ532" i="13" l="1"/>
  <c r="F532" i="13" s="1"/>
  <c r="AJ533" i="13"/>
  <c r="E471" i="13"/>
  <c r="F471" i="13"/>
  <c r="AO294" i="13" l="1"/>
  <c r="AO354" i="13" s="1"/>
  <c r="F405" i="13" l="1"/>
  <c r="AI678" i="13" l="1"/>
  <c r="AI677" i="13"/>
  <c r="AI676" i="13"/>
  <c r="AI672" i="13"/>
  <c r="AI671" i="13"/>
  <c r="AI670" i="13"/>
  <c r="AI532" i="13" s="1"/>
  <c r="AI534" i="13" l="1"/>
  <c r="AI533" i="13"/>
  <c r="H163" i="13" l="1"/>
  <c r="H48" i="13" s="1"/>
  <c r="AG554" i="13" l="1"/>
  <c r="AG536" i="13" s="1"/>
  <c r="AG552" i="13"/>
  <c r="AG534" i="13" s="1"/>
  <c r="AL140" i="13" l="1"/>
  <c r="AG260" i="13"/>
  <c r="AG255" i="13"/>
  <c r="AG250" i="13"/>
  <c r="AG245" i="13"/>
  <c r="AG235" i="13"/>
  <c r="AG230" i="13"/>
  <c r="AG210" i="13"/>
  <c r="AG185" i="13"/>
  <c r="AI180" i="13"/>
  <c r="F680" i="13" l="1"/>
  <c r="E680" i="13"/>
  <c r="F674" i="13"/>
  <c r="E674" i="13"/>
  <c r="F668" i="13"/>
  <c r="E668" i="13"/>
  <c r="H18" i="13" l="1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H19" i="13"/>
  <c r="I19" i="13"/>
  <c r="J19" i="13"/>
  <c r="K19" i="13"/>
  <c r="L19" i="13"/>
  <c r="M19" i="13"/>
  <c r="N19" i="13"/>
  <c r="O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G19" i="13"/>
  <c r="AH19" i="13"/>
  <c r="AI19" i="13"/>
  <c r="AJ19" i="13"/>
  <c r="AK19" i="13"/>
  <c r="AM19" i="13"/>
  <c r="AN19" i="13"/>
  <c r="AP19" i="13"/>
  <c r="AQ19" i="13"/>
  <c r="H20" i="13"/>
  <c r="I20" i="13"/>
  <c r="J20" i="13"/>
  <c r="K20" i="13"/>
  <c r="L20" i="13"/>
  <c r="M20" i="13"/>
  <c r="N20" i="13"/>
  <c r="O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H17" i="13"/>
  <c r="H16" i="13" s="1"/>
  <c r="AL19" i="13" l="1"/>
  <c r="E715" i="13" l="1"/>
  <c r="F715" i="13"/>
  <c r="E716" i="13"/>
  <c r="F716" i="13"/>
  <c r="E718" i="13"/>
  <c r="F718" i="13"/>
  <c r="E719" i="13"/>
  <c r="F719" i="13"/>
  <c r="E720" i="13"/>
  <c r="F720" i="13"/>
  <c r="E721" i="13"/>
  <c r="F721" i="13"/>
  <c r="E722" i="13"/>
  <c r="F722" i="13"/>
  <c r="E724" i="13"/>
  <c r="F724" i="13"/>
  <c r="E725" i="13"/>
  <c r="F725" i="13"/>
  <c r="E726" i="13"/>
  <c r="F726" i="13"/>
  <c r="E727" i="13"/>
  <c r="F727" i="13"/>
  <c r="E728" i="13"/>
  <c r="F728" i="13"/>
  <c r="E730" i="13"/>
  <c r="F730" i="13"/>
  <c r="E731" i="13"/>
  <c r="F731" i="13"/>
  <c r="E732" i="13"/>
  <c r="F732" i="13"/>
  <c r="E733" i="13"/>
  <c r="F733" i="13"/>
  <c r="E734" i="13"/>
  <c r="F734" i="13"/>
  <c r="E736" i="13"/>
  <c r="F736" i="13"/>
  <c r="E737" i="13"/>
  <c r="F737" i="13"/>
  <c r="E738" i="13"/>
  <c r="F738" i="13"/>
  <c r="E739" i="13"/>
  <c r="F739" i="13"/>
  <c r="E740" i="13"/>
  <c r="F740" i="13"/>
  <c r="E742" i="13"/>
  <c r="F742" i="13"/>
  <c r="E743" i="13"/>
  <c r="F743" i="13"/>
  <c r="E744" i="13"/>
  <c r="F744" i="13"/>
  <c r="E745" i="13"/>
  <c r="F745" i="13"/>
  <c r="E746" i="13"/>
  <c r="F746" i="13"/>
  <c r="E748" i="13"/>
  <c r="F748" i="13"/>
  <c r="E749" i="13"/>
  <c r="F749" i="13"/>
  <c r="E750" i="13"/>
  <c r="F750" i="13"/>
  <c r="E751" i="13"/>
  <c r="F751" i="13"/>
  <c r="E752" i="13"/>
  <c r="F752" i="13"/>
  <c r="E754" i="13"/>
  <c r="F754" i="13"/>
  <c r="E755" i="13"/>
  <c r="F755" i="13"/>
  <c r="E756" i="13"/>
  <c r="F756" i="13"/>
  <c r="E757" i="13"/>
  <c r="F757" i="13"/>
  <c r="E758" i="13"/>
  <c r="F758" i="13"/>
  <c r="E760" i="13"/>
  <c r="F760" i="13"/>
  <c r="E761" i="13"/>
  <c r="F761" i="13"/>
  <c r="E762" i="13"/>
  <c r="F762" i="13"/>
  <c r="E763" i="13"/>
  <c r="F763" i="13"/>
  <c r="E764" i="13"/>
  <c r="F764" i="13"/>
  <c r="E766" i="13"/>
  <c r="F766" i="13"/>
  <c r="E767" i="13"/>
  <c r="F767" i="13"/>
  <c r="E768" i="13"/>
  <c r="F768" i="13"/>
  <c r="E769" i="13"/>
  <c r="F769" i="13"/>
  <c r="E770" i="13"/>
  <c r="F770" i="13"/>
  <c r="E772" i="13"/>
  <c r="F772" i="13"/>
  <c r="E773" i="13"/>
  <c r="F773" i="13"/>
  <c r="E774" i="13"/>
  <c r="F774" i="13"/>
  <c r="E775" i="13"/>
  <c r="F775" i="13"/>
  <c r="E776" i="13"/>
  <c r="F776" i="13"/>
  <c r="AL709" i="13"/>
  <c r="AI709" i="13"/>
  <c r="AF260" i="13"/>
  <c r="AF255" i="13"/>
  <c r="AF250" i="13"/>
  <c r="AF245" i="13"/>
  <c r="AF235" i="13"/>
  <c r="AF230" i="13"/>
  <c r="AF210" i="13"/>
  <c r="AF185" i="13"/>
  <c r="E553" i="13"/>
  <c r="F553" i="13"/>
  <c r="F554" i="13"/>
  <c r="AF554" i="13"/>
  <c r="AF552" i="13"/>
  <c r="AF534" i="13" s="1"/>
  <c r="E554" i="13" l="1"/>
  <c r="AF536" i="13"/>
  <c r="AF19" i="13"/>
  <c r="H164" i="13" l="1"/>
  <c r="I164" i="13"/>
  <c r="J164" i="13"/>
  <c r="K164" i="13"/>
  <c r="L164" i="13"/>
  <c r="M164" i="13"/>
  <c r="N164" i="13"/>
  <c r="O164" i="13"/>
  <c r="P164" i="13"/>
  <c r="Q164" i="13"/>
  <c r="R164" i="13"/>
  <c r="S164" i="13"/>
  <c r="T164" i="13"/>
  <c r="U164" i="13"/>
  <c r="V164" i="13"/>
  <c r="W164" i="13"/>
  <c r="X164" i="13"/>
  <c r="Y164" i="13"/>
  <c r="Z164" i="13"/>
  <c r="AA164" i="13"/>
  <c r="AB164" i="13"/>
  <c r="AC164" i="13"/>
  <c r="AD164" i="13"/>
  <c r="AE164" i="13"/>
  <c r="AF164" i="13"/>
  <c r="AG164" i="13"/>
  <c r="AH164" i="13"/>
  <c r="AI164" i="13"/>
  <c r="AJ164" i="13"/>
  <c r="AK164" i="13"/>
  <c r="AL164" i="13"/>
  <c r="AM164" i="13"/>
  <c r="AN164" i="13"/>
  <c r="AO164" i="13"/>
  <c r="AP164" i="13"/>
  <c r="AQ164" i="13"/>
  <c r="H165" i="13"/>
  <c r="I165" i="13"/>
  <c r="J165" i="13"/>
  <c r="K165" i="13"/>
  <c r="L165" i="13"/>
  <c r="N165" i="13"/>
  <c r="O165" i="13"/>
  <c r="Q165" i="13"/>
  <c r="R165" i="13"/>
  <c r="S165" i="13"/>
  <c r="T165" i="13"/>
  <c r="U165" i="13"/>
  <c r="V165" i="13"/>
  <c r="W165" i="13"/>
  <c r="X165" i="13"/>
  <c r="Y165" i="13"/>
  <c r="Z165" i="13"/>
  <c r="AA165" i="13"/>
  <c r="AB165" i="13"/>
  <c r="AD165" i="13"/>
  <c r="AE165" i="13"/>
  <c r="AF165" i="13"/>
  <c r="AG165" i="13"/>
  <c r="AH165" i="13"/>
  <c r="AI165" i="13"/>
  <c r="AJ165" i="13"/>
  <c r="AK165" i="13"/>
  <c r="AL165" i="13"/>
  <c r="AM165" i="13"/>
  <c r="AN165" i="13"/>
  <c r="AP165" i="13"/>
  <c r="AQ165" i="13"/>
  <c r="H166" i="13"/>
  <c r="I166" i="13"/>
  <c r="J166" i="13"/>
  <c r="K166" i="13"/>
  <c r="L166" i="13"/>
  <c r="M166" i="13"/>
  <c r="N166" i="13"/>
  <c r="O166" i="13"/>
  <c r="Q166" i="13"/>
  <c r="R166" i="13"/>
  <c r="S166" i="13"/>
  <c r="T166" i="13"/>
  <c r="U166" i="13"/>
  <c r="V166" i="13"/>
  <c r="W166" i="13"/>
  <c r="X166" i="13"/>
  <c r="Y166" i="13"/>
  <c r="Z166" i="13"/>
  <c r="AA166" i="13"/>
  <c r="AB166" i="13"/>
  <c r="AC166" i="13"/>
  <c r="AD166" i="13"/>
  <c r="AE166" i="13"/>
  <c r="AF166" i="13"/>
  <c r="AG166" i="13"/>
  <c r="AH166" i="13"/>
  <c r="AI166" i="13"/>
  <c r="AJ166" i="13"/>
  <c r="AK166" i="13"/>
  <c r="AL166" i="13"/>
  <c r="AM166" i="13"/>
  <c r="AN166" i="13"/>
  <c r="AO166" i="13"/>
  <c r="AP166" i="13"/>
  <c r="AQ166" i="13"/>
  <c r="I163" i="13"/>
  <c r="J163" i="13"/>
  <c r="K163" i="13"/>
  <c r="L163" i="13"/>
  <c r="M163" i="13"/>
  <c r="N163" i="13"/>
  <c r="O163" i="13"/>
  <c r="P163" i="13"/>
  <c r="Q163" i="13"/>
  <c r="R163" i="13"/>
  <c r="S163" i="13"/>
  <c r="T163" i="13"/>
  <c r="U163" i="13"/>
  <c r="V163" i="13"/>
  <c r="W163" i="13"/>
  <c r="X163" i="13"/>
  <c r="Y163" i="13"/>
  <c r="Z163" i="13"/>
  <c r="AA163" i="13"/>
  <c r="AB163" i="13"/>
  <c r="AC163" i="13"/>
  <c r="AD163" i="13"/>
  <c r="AE163" i="13"/>
  <c r="AF163" i="13"/>
  <c r="AG163" i="13"/>
  <c r="AH163" i="13"/>
  <c r="AI163" i="13"/>
  <c r="AJ163" i="13"/>
  <c r="AK163" i="13"/>
  <c r="AL163" i="13"/>
  <c r="AM163" i="13"/>
  <c r="AN163" i="13"/>
  <c r="AO163" i="13"/>
  <c r="AP163" i="13"/>
  <c r="AQ163" i="13"/>
  <c r="F161" i="13"/>
  <c r="E161" i="13"/>
  <c r="F160" i="13"/>
  <c r="E160" i="13"/>
  <c r="F159" i="13"/>
  <c r="E159" i="13"/>
  <c r="F158" i="13"/>
  <c r="E158" i="13"/>
  <c r="AQ157" i="13"/>
  <c r="AP157" i="13"/>
  <c r="AO157" i="13"/>
  <c r="AN157" i="13"/>
  <c r="AM157" i="13"/>
  <c r="AL157" i="13"/>
  <c r="AK157" i="13"/>
  <c r="AJ157" i="13"/>
  <c r="AI157" i="13"/>
  <c r="AH157" i="13"/>
  <c r="AG157" i="13"/>
  <c r="AF157" i="13"/>
  <c r="AE157" i="13"/>
  <c r="AD157" i="13"/>
  <c r="AC157" i="13"/>
  <c r="AB157" i="13"/>
  <c r="AA157" i="13"/>
  <c r="Z157" i="13"/>
  <c r="Y157" i="13"/>
  <c r="X157" i="13"/>
  <c r="W157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H157" i="13"/>
  <c r="F156" i="13"/>
  <c r="E156" i="13"/>
  <c r="F155" i="13"/>
  <c r="E155" i="13"/>
  <c r="F154" i="13"/>
  <c r="E154" i="13"/>
  <c r="F153" i="13"/>
  <c r="E153" i="13"/>
  <c r="AQ152" i="13"/>
  <c r="AP152" i="13"/>
  <c r="AO152" i="13"/>
  <c r="AN152" i="13"/>
  <c r="AM152" i="13"/>
  <c r="AL152" i="13"/>
  <c r="AK152" i="13"/>
  <c r="AJ152" i="13"/>
  <c r="AI152" i="13"/>
  <c r="AH152" i="13"/>
  <c r="AG152" i="13"/>
  <c r="AF152" i="13"/>
  <c r="AE152" i="13"/>
  <c r="AD152" i="13"/>
  <c r="AC152" i="13"/>
  <c r="AB152" i="13"/>
  <c r="AA152" i="13"/>
  <c r="Z152" i="13"/>
  <c r="Y152" i="13"/>
  <c r="X152" i="13"/>
  <c r="W152" i="13"/>
  <c r="V152" i="13"/>
  <c r="U152" i="13"/>
  <c r="T152" i="13"/>
  <c r="S152" i="13"/>
  <c r="R152" i="13"/>
  <c r="Q152" i="13"/>
  <c r="P152" i="13"/>
  <c r="O152" i="13"/>
  <c r="N152" i="13"/>
  <c r="M152" i="13"/>
  <c r="L152" i="13"/>
  <c r="K152" i="13"/>
  <c r="J152" i="13"/>
  <c r="I152" i="13"/>
  <c r="H152" i="13"/>
  <c r="F151" i="13"/>
  <c r="E151" i="13"/>
  <c r="F150" i="13"/>
  <c r="E150" i="13"/>
  <c r="F149" i="13"/>
  <c r="E149" i="13"/>
  <c r="F148" i="13"/>
  <c r="E148" i="13"/>
  <c r="AQ147" i="13"/>
  <c r="AP147" i="13"/>
  <c r="AO147" i="13"/>
  <c r="AN147" i="13"/>
  <c r="AM147" i="13"/>
  <c r="AL147" i="13"/>
  <c r="AK147" i="13"/>
  <c r="AJ147" i="13"/>
  <c r="AI147" i="13"/>
  <c r="AH147" i="13"/>
  <c r="AG147" i="13"/>
  <c r="AF147" i="13"/>
  <c r="AE147" i="13"/>
  <c r="AD147" i="13"/>
  <c r="AC147" i="13"/>
  <c r="AB147" i="13"/>
  <c r="AA147" i="13"/>
  <c r="Z147" i="13"/>
  <c r="Y147" i="13"/>
  <c r="X147" i="13"/>
  <c r="W147" i="13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F146" i="13"/>
  <c r="E146" i="13"/>
  <c r="F145" i="13"/>
  <c r="E145" i="13"/>
  <c r="F144" i="13"/>
  <c r="E144" i="13"/>
  <c r="F143" i="13"/>
  <c r="E143" i="13"/>
  <c r="AQ142" i="13"/>
  <c r="AP142" i="13"/>
  <c r="AO142" i="13"/>
  <c r="AN142" i="13"/>
  <c r="AM142" i="13"/>
  <c r="AL142" i="13"/>
  <c r="AK142" i="13"/>
  <c r="AJ142" i="13"/>
  <c r="AI142" i="13"/>
  <c r="AH142" i="13"/>
  <c r="AG142" i="13"/>
  <c r="AF142" i="13"/>
  <c r="AE142" i="13"/>
  <c r="AD142" i="13"/>
  <c r="AC142" i="13"/>
  <c r="AB142" i="13"/>
  <c r="AA142" i="13"/>
  <c r="Z142" i="13"/>
  <c r="Y142" i="13"/>
  <c r="X142" i="13"/>
  <c r="W142" i="13"/>
  <c r="V142" i="13"/>
  <c r="U142" i="13"/>
  <c r="T142" i="13"/>
  <c r="S142" i="13"/>
  <c r="R142" i="13"/>
  <c r="Q142" i="13"/>
  <c r="P142" i="13"/>
  <c r="O142" i="13"/>
  <c r="N142" i="13"/>
  <c r="M142" i="13"/>
  <c r="L142" i="13"/>
  <c r="K142" i="13"/>
  <c r="J142" i="13"/>
  <c r="I142" i="13"/>
  <c r="H142" i="13"/>
  <c r="E142" i="13" l="1"/>
  <c r="F157" i="13"/>
  <c r="F147" i="13"/>
  <c r="G149" i="13"/>
  <c r="G151" i="13"/>
  <c r="G153" i="13"/>
  <c r="G155" i="13"/>
  <c r="H162" i="13"/>
  <c r="G144" i="13"/>
  <c r="G146" i="13"/>
  <c r="E152" i="13"/>
  <c r="F152" i="13"/>
  <c r="G159" i="13"/>
  <c r="G161" i="13"/>
  <c r="F142" i="13"/>
  <c r="G154" i="13"/>
  <c r="G156" i="13"/>
  <c r="E157" i="13"/>
  <c r="G157" i="13" s="1"/>
  <c r="G158" i="13"/>
  <c r="G160" i="13"/>
  <c r="E147" i="13"/>
  <c r="G143" i="13"/>
  <c r="G148" i="13"/>
  <c r="G150" i="13"/>
  <c r="G145" i="13"/>
  <c r="H706" i="13"/>
  <c r="H778" i="13" s="1"/>
  <c r="AL710" i="13"/>
  <c r="AL782" i="13" s="1"/>
  <c r="AM710" i="13"/>
  <c r="AM782" i="13" s="1"/>
  <c r="AN710" i="13"/>
  <c r="AN782" i="13" s="1"/>
  <c r="AO710" i="13"/>
  <c r="AO782" i="13" s="1"/>
  <c r="AP710" i="13"/>
  <c r="AP782" i="13" s="1"/>
  <c r="AQ710" i="13"/>
  <c r="AQ782" i="13" s="1"/>
  <c r="AL781" i="13"/>
  <c r="H707" i="13"/>
  <c r="H779" i="13" s="1"/>
  <c r="I707" i="13"/>
  <c r="I779" i="13" s="1"/>
  <c r="J707" i="13"/>
  <c r="J779" i="13" s="1"/>
  <c r="K707" i="13"/>
  <c r="K779" i="13" s="1"/>
  <c r="L707" i="13"/>
  <c r="L779" i="13" s="1"/>
  <c r="M707" i="13"/>
  <c r="M779" i="13" s="1"/>
  <c r="N707" i="13"/>
  <c r="N779" i="13" s="1"/>
  <c r="O707" i="13"/>
  <c r="O779" i="13" s="1"/>
  <c r="P707" i="13"/>
  <c r="P779" i="13" s="1"/>
  <c r="Q707" i="13"/>
  <c r="Q779" i="13" s="1"/>
  <c r="R707" i="13"/>
  <c r="R779" i="13" s="1"/>
  <c r="S707" i="13"/>
  <c r="S779" i="13" s="1"/>
  <c r="T707" i="13"/>
  <c r="T779" i="13" s="1"/>
  <c r="U707" i="13"/>
  <c r="U779" i="13" s="1"/>
  <c r="V707" i="13"/>
  <c r="V779" i="13" s="1"/>
  <c r="W707" i="13"/>
  <c r="W779" i="13" s="1"/>
  <c r="X707" i="13"/>
  <c r="X779" i="13" s="1"/>
  <c r="Y707" i="13"/>
  <c r="Y779" i="13" s="1"/>
  <c r="Z707" i="13"/>
  <c r="Z779" i="13" s="1"/>
  <c r="AA707" i="13"/>
  <c r="AA779" i="13" s="1"/>
  <c r="AB707" i="13"/>
  <c r="AB779" i="13" s="1"/>
  <c r="AC707" i="13"/>
  <c r="AC779" i="13" s="1"/>
  <c r="AD707" i="13"/>
  <c r="AD779" i="13" s="1"/>
  <c r="AE707" i="13"/>
  <c r="AE779" i="13" s="1"/>
  <c r="AF707" i="13"/>
  <c r="AF779" i="13" s="1"/>
  <c r="AG707" i="13"/>
  <c r="AG779" i="13" s="1"/>
  <c r="AH707" i="13"/>
  <c r="AH779" i="13" s="1"/>
  <c r="AI707" i="13"/>
  <c r="AI779" i="13" s="1"/>
  <c r="AJ707" i="13"/>
  <c r="AJ779" i="13" s="1"/>
  <c r="AK707" i="13"/>
  <c r="AK779" i="13" s="1"/>
  <c r="AL707" i="13"/>
  <c r="AL779" i="13" s="1"/>
  <c r="AM707" i="13"/>
  <c r="AM779" i="13" s="1"/>
  <c r="AN707" i="13"/>
  <c r="AN779" i="13" s="1"/>
  <c r="AO707" i="13"/>
  <c r="AO779" i="13" s="1"/>
  <c r="AP707" i="13"/>
  <c r="AP779" i="13" s="1"/>
  <c r="AQ707" i="13"/>
  <c r="AQ779" i="13" s="1"/>
  <c r="H708" i="13"/>
  <c r="H780" i="13" s="1"/>
  <c r="I708" i="13"/>
  <c r="I780" i="13" s="1"/>
  <c r="J708" i="13"/>
  <c r="J780" i="13" s="1"/>
  <c r="K708" i="13"/>
  <c r="K780" i="13" s="1"/>
  <c r="L708" i="13"/>
  <c r="L780" i="13" s="1"/>
  <c r="M708" i="13"/>
  <c r="M780" i="13" s="1"/>
  <c r="N708" i="13"/>
  <c r="N780" i="13" s="1"/>
  <c r="O708" i="13"/>
  <c r="O780" i="13" s="1"/>
  <c r="P708" i="13"/>
  <c r="P780" i="13" s="1"/>
  <c r="Q708" i="13"/>
  <c r="Q780" i="13" s="1"/>
  <c r="R708" i="13"/>
  <c r="R780" i="13" s="1"/>
  <c r="S708" i="13"/>
  <c r="S780" i="13" s="1"/>
  <c r="T708" i="13"/>
  <c r="T780" i="13" s="1"/>
  <c r="U708" i="13"/>
  <c r="U780" i="13" s="1"/>
  <c r="V708" i="13"/>
  <c r="V780" i="13" s="1"/>
  <c r="W708" i="13"/>
  <c r="W780" i="13" s="1"/>
  <c r="X708" i="13"/>
  <c r="X780" i="13" s="1"/>
  <c r="Y708" i="13"/>
  <c r="Y780" i="13" s="1"/>
  <c r="Z708" i="13"/>
  <c r="Z780" i="13" s="1"/>
  <c r="AA708" i="13"/>
  <c r="AA780" i="13" s="1"/>
  <c r="AB708" i="13"/>
  <c r="AB780" i="13" s="1"/>
  <c r="AC708" i="13"/>
  <c r="AC780" i="13" s="1"/>
  <c r="AD708" i="13"/>
  <c r="AD780" i="13" s="1"/>
  <c r="AE708" i="13"/>
  <c r="AE780" i="13" s="1"/>
  <c r="AF708" i="13"/>
  <c r="AF780" i="13" s="1"/>
  <c r="AG708" i="13"/>
  <c r="AG780" i="13" s="1"/>
  <c r="AH708" i="13"/>
  <c r="AH780" i="13" s="1"/>
  <c r="AI708" i="13"/>
  <c r="AI780" i="13" s="1"/>
  <c r="AJ708" i="13"/>
  <c r="AJ780" i="13" s="1"/>
  <c r="AK708" i="13"/>
  <c r="AK780" i="13" s="1"/>
  <c r="AM708" i="13"/>
  <c r="AM780" i="13" s="1"/>
  <c r="AN708" i="13"/>
  <c r="AN780" i="13" s="1"/>
  <c r="AO708" i="13"/>
  <c r="AO780" i="13" s="1"/>
  <c r="AP708" i="13"/>
  <c r="AP780" i="13" s="1"/>
  <c r="AQ708" i="13"/>
  <c r="AQ780" i="13" s="1"/>
  <c r="H709" i="13"/>
  <c r="H781" i="13" s="1"/>
  <c r="I709" i="13"/>
  <c r="I781" i="13" s="1"/>
  <c r="J709" i="13"/>
  <c r="J781" i="13" s="1"/>
  <c r="K709" i="13"/>
  <c r="K781" i="13" s="1"/>
  <c r="L709" i="13"/>
  <c r="L781" i="13" s="1"/>
  <c r="M709" i="13"/>
  <c r="M781" i="13" s="1"/>
  <c r="N709" i="13"/>
  <c r="N781" i="13" s="1"/>
  <c r="O709" i="13"/>
  <c r="O781" i="13" s="1"/>
  <c r="P709" i="13"/>
  <c r="P781" i="13" s="1"/>
  <c r="Q709" i="13"/>
  <c r="Q781" i="13" s="1"/>
  <c r="R709" i="13"/>
  <c r="R781" i="13" s="1"/>
  <c r="S709" i="13"/>
  <c r="S781" i="13" s="1"/>
  <c r="T709" i="13"/>
  <c r="T781" i="13" s="1"/>
  <c r="U709" i="13"/>
  <c r="U781" i="13" s="1"/>
  <c r="V709" i="13"/>
  <c r="V781" i="13" s="1"/>
  <c r="W709" i="13"/>
  <c r="W781" i="13" s="1"/>
  <c r="X709" i="13"/>
  <c r="X781" i="13" s="1"/>
  <c r="Y709" i="13"/>
  <c r="Y781" i="13" s="1"/>
  <c r="Z709" i="13"/>
  <c r="Z781" i="13" s="1"/>
  <c r="AA709" i="13"/>
  <c r="AA781" i="13" s="1"/>
  <c r="AB709" i="13"/>
  <c r="AB781" i="13" s="1"/>
  <c r="AC709" i="13"/>
  <c r="AC781" i="13" s="1"/>
  <c r="AD709" i="13"/>
  <c r="AD781" i="13" s="1"/>
  <c r="AE709" i="13"/>
  <c r="AE781" i="13" s="1"/>
  <c r="AF709" i="13"/>
  <c r="AF781" i="13" s="1"/>
  <c r="AG709" i="13"/>
  <c r="AG781" i="13" s="1"/>
  <c r="AH709" i="13"/>
  <c r="AH781" i="13" s="1"/>
  <c r="AI781" i="13"/>
  <c r="AJ709" i="13"/>
  <c r="AJ781" i="13" s="1"/>
  <c r="AK709" i="13"/>
  <c r="AK781" i="13" s="1"/>
  <c r="AM709" i="13"/>
  <c r="AM781" i="13" s="1"/>
  <c r="AN709" i="13"/>
  <c r="AN781" i="13" s="1"/>
  <c r="AO709" i="13"/>
  <c r="AO781" i="13" s="1"/>
  <c r="AP709" i="13"/>
  <c r="AP781" i="13" s="1"/>
  <c r="AQ709" i="13"/>
  <c r="AQ781" i="13" s="1"/>
  <c r="H710" i="13"/>
  <c r="H782" i="13" s="1"/>
  <c r="I710" i="13"/>
  <c r="I782" i="13" s="1"/>
  <c r="J710" i="13"/>
  <c r="J782" i="13" s="1"/>
  <c r="K710" i="13"/>
  <c r="K782" i="13" s="1"/>
  <c r="L710" i="13"/>
  <c r="L782" i="13" s="1"/>
  <c r="M710" i="13"/>
  <c r="M782" i="13" s="1"/>
  <c r="N710" i="13"/>
  <c r="N782" i="13" s="1"/>
  <c r="O710" i="13"/>
  <c r="O782" i="13" s="1"/>
  <c r="P710" i="13"/>
  <c r="P782" i="13" s="1"/>
  <c r="Q710" i="13"/>
  <c r="Q782" i="13" s="1"/>
  <c r="R710" i="13"/>
  <c r="R782" i="13" s="1"/>
  <c r="S710" i="13"/>
  <c r="S782" i="13" s="1"/>
  <c r="T710" i="13"/>
  <c r="T782" i="13" s="1"/>
  <c r="U710" i="13"/>
  <c r="U782" i="13" s="1"/>
  <c r="V710" i="13"/>
  <c r="V782" i="13" s="1"/>
  <c r="W710" i="13"/>
  <c r="W782" i="13" s="1"/>
  <c r="X710" i="13"/>
  <c r="X782" i="13" s="1"/>
  <c r="Y710" i="13"/>
  <c r="Y782" i="13" s="1"/>
  <c r="Z710" i="13"/>
  <c r="Z782" i="13" s="1"/>
  <c r="AA710" i="13"/>
  <c r="AA782" i="13" s="1"/>
  <c r="AB710" i="13"/>
  <c r="AB782" i="13" s="1"/>
  <c r="AC710" i="13"/>
  <c r="AC782" i="13" s="1"/>
  <c r="AD710" i="13"/>
  <c r="AD782" i="13" s="1"/>
  <c r="AE710" i="13"/>
  <c r="AE782" i="13" s="1"/>
  <c r="AF710" i="13"/>
  <c r="AF782" i="13" s="1"/>
  <c r="AG710" i="13"/>
  <c r="AG782" i="13" s="1"/>
  <c r="AH710" i="13"/>
  <c r="AH782" i="13" s="1"/>
  <c r="AI710" i="13"/>
  <c r="AI782" i="13" s="1"/>
  <c r="AJ710" i="13"/>
  <c r="AJ782" i="13" s="1"/>
  <c r="AK710" i="13"/>
  <c r="AK782" i="13" s="1"/>
  <c r="I706" i="13"/>
  <c r="I778" i="13" s="1"/>
  <c r="J706" i="13"/>
  <c r="J778" i="13" s="1"/>
  <c r="K706" i="13"/>
  <c r="K778" i="13" s="1"/>
  <c r="L706" i="13"/>
  <c r="L778" i="13" s="1"/>
  <c r="M706" i="13"/>
  <c r="M778" i="13" s="1"/>
  <c r="N706" i="13"/>
  <c r="N778" i="13" s="1"/>
  <c r="O706" i="13"/>
  <c r="O778" i="13" s="1"/>
  <c r="P706" i="13"/>
  <c r="P778" i="13" s="1"/>
  <c r="Q706" i="13"/>
  <c r="Q778" i="13" s="1"/>
  <c r="R706" i="13"/>
  <c r="R778" i="13" s="1"/>
  <c r="S706" i="13"/>
  <c r="S778" i="13" s="1"/>
  <c r="T706" i="13"/>
  <c r="T778" i="13" s="1"/>
  <c r="U706" i="13"/>
  <c r="U778" i="13" s="1"/>
  <c r="V706" i="13"/>
  <c r="V778" i="13" s="1"/>
  <c r="W706" i="13"/>
  <c r="W778" i="13" s="1"/>
  <c r="X706" i="13"/>
  <c r="X778" i="13" s="1"/>
  <c r="Y706" i="13"/>
  <c r="Y778" i="13" s="1"/>
  <c r="Z706" i="13"/>
  <c r="Z778" i="13" s="1"/>
  <c r="AA706" i="13"/>
  <c r="AA778" i="13" s="1"/>
  <c r="AB706" i="13"/>
  <c r="AB778" i="13" s="1"/>
  <c r="AC706" i="13"/>
  <c r="AC778" i="13" s="1"/>
  <c r="AD706" i="13"/>
  <c r="AD778" i="13" s="1"/>
  <c r="AE706" i="13"/>
  <c r="AE778" i="13" s="1"/>
  <c r="AF706" i="13"/>
  <c r="AF778" i="13" s="1"/>
  <c r="AG706" i="13"/>
  <c r="AG778" i="13" s="1"/>
  <c r="AH706" i="13"/>
  <c r="AH778" i="13" s="1"/>
  <c r="AI706" i="13"/>
  <c r="AI778" i="13" s="1"/>
  <c r="AJ706" i="13"/>
  <c r="AJ778" i="13" s="1"/>
  <c r="AK706" i="13"/>
  <c r="AK778" i="13" s="1"/>
  <c r="AL706" i="13"/>
  <c r="AL778" i="13" s="1"/>
  <c r="AM706" i="13"/>
  <c r="AM778" i="13" s="1"/>
  <c r="AN706" i="13"/>
  <c r="AN778" i="13" s="1"/>
  <c r="AO706" i="13"/>
  <c r="AO778" i="13" s="1"/>
  <c r="AP706" i="13"/>
  <c r="AP778" i="13" s="1"/>
  <c r="AQ706" i="13"/>
  <c r="AQ778" i="13" s="1"/>
  <c r="G776" i="13"/>
  <c r="G752" i="13"/>
  <c r="G740" i="13"/>
  <c r="G728" i="13"/>
  <c r="AL708" i="13"/>
  <c r="AL780" i="13" s="1"/>
  <c r="G775" i="13"/>
  <c r="G773" i="13"/>
  <c r="AQ771" i="13"/>
  <c r="AP771" i="13"/>
  <c r="AO771" i="13"/>
  <c r="AN771" i="13"/>
  <c r="AM771" i="13"/>
  <c r="AL771" i="13"/>
  <c r="AK771" i="13"/>
  <c r="AJ771" i="13"/>
  <c r="AI771" i="13"/>
  <c r="AH771" i="13"/>
  <c r="AG771" i="13"/>
  <c r="AF771" i="13"/>
  <c r="AE771" i="13"/>
  <c r="AD771" i="13"/>
  <c r="AC771" i="13"/>
  <c r="AB771" i="13"/>
  <c r="AA771" i="13"/>
  <c r="Z771" i="13"/>
  <c r="Y771" i="13"/>
  <c r="X771" i="13"/>
  <c r="W771" i="13"/>
  <c r="V771" i="13"/>
  <c r="U771" i="13"/>
  <c r="T771" i="13"/>
  <c r="S771" i="13"/>
  <c r="R771" i="13"/>
  <c r="Q771" i="13"/>
  <c r="P771" i="13"/>
  <c r="O771" i="13"/>
  <c r="N771" i="13"/>
  <c r="M771" i="13"/>
  <c r="L771" i="13"/>
  <c r="K771" i="13"/>
  <c r="J771" i="13"/>
  <c r="I771" i="13"/>
  <c r="H771" i="13"/>
  <c r="G770" i="13"/>
  <c r="AQ765" i="13"/>
  <c r="AP765" i="13"/>
  <c r="AO765" i="13"/>
  <c r="AN765" i="13"/>
  <c r="AM765" i="13"/>
  <c r="AL765" i="13"/>
  <c r="AK765" i="13"/>
  <c r="AJ765" i="13"/>
  <c r="AI765" i="13"/>
  <c r="AH765" i="13"/>
  <c r="AG765" i="13"/>
  <c r="AF765" i="13"/>
  <c r="AE765" i="13"/>
  <c r="AD765" i="13"/>
  <c r="AC765" i="13"/>
  <c r="AB765" i="13"/>
  <c r="AA765" i="13"/>
  <c r="Z765" i="13"/>
  <c r="Y765" i="13"/>
  <c r="X765" i="13"/>
  <c r="W765" i="13"/>
  <c r="V765" i="13"/>
  <c r="U765" i="13"/>
  <c r="T765" i="13"/>
  <c r="S765" i="13"/>
  <c r="R765" i="13"/>
  <c r="Q765" i="13"/>
  <c r="P765" i="13"/>
  <c r="O765" i="13"/>
  <c r="N765" i="13"/>
  <c r="M765" i="13"/>
  <c r="L765" i="13"/>
  <c r="K765" i="13"/>
  <c r="J765" i="13"/>
  <c r="I765" i="13"/>
  <c r="H765" i="13"/>
  <c r="G764" i="13"/>
  <c r="AQ759" i="13"/>
  <c r="AP759" i="13"/>
  <c r="AO759" i="13"/>
  <c r="AN759" i="13"/>
  <c r="AM759" i="13"/>
  <c r="AL759" i="13"/>
  <c r="AK759" i="13"/>
  <c r="AJ759" i="13"/>
  <c r="AI759" i="13"/>
  <c r="AH759" i="13"/>
  <c r="AG759" i="13"/>
  <c r="AF759" i="13"/>
  <c r="AE759" i="13"/>
  <c r="AD759" i="13"/>
  <c r="AC759" i="13"/>
  <c r="AB759" i="13"/>
  <c r="AA759" i="13"/>
  <c r="Z759" i="13"/>
  <c r="Y759" i="13"/>
  <c r="X759" i="13"/>
  <c r="W759" i="13"/>
  <c r="V759" i="13"/>
  <c r="U759" i="13"/>
  <c r="T759" i="13"/>
  <c r="S759" i="13"/>
  <c r="R759" i="13"/>
  <c r="Q759" i="13"/>
  <c r="P759" i="13"/>
  <c r="O759" i="13"/>
  <c r="N759" i="13"/>
  <c r="M759" i="13"/>
  <c r="L759" i="13"/>
  <c r="K759" i="13"/>
  <c r="J759" i="13"/>
  <c r="I759" i="13"/>
  <c r="H759" i="13"/>
  <c r="G758" i="13"/>
  <c r="AQ753" i="13"/>
  <c r="AP753" i="13"/>
  <c r="AO753" i="13"/>
  <c r="AN753" i="13"/>
  <c r="AM753" i="13"/>
  <c r="AL753" i="13"/>
  <c r="AK753" i="13"/>
  <c r="AJ753" i="13"/>
  <c r="AI753" i="13"/>
  <c r="AH753" i="13"/>
  <c r="AG753" i="13"/>
  <c r="AF753" i="13"/>
  <c r="AE753" i="13"/>
  <c r="AD753" i="13"/>
  <c r="AC753" i="13"/>
  <c r="AB753" i="13"/>
  <c r="AA753" i="13"/>
  <c r="Z753" i="13"/>
  <c r="Y753" i="13"/>
  <c r="X753" i="13"/>
  <c r="W753" i="13"/>
  <c r="V753" i="13"/>
  <c r="U753" i="13"/>
  <c r="T753" i="13"/>
  <c r="S753" i="13"/>
  <c r="R753" i="13"/>
  <c r="Q753" i="13"/>
  <c r="P753" i="13"/>
  <c r="O753" i="13"/>
  <c r="N753" i="13"/>
  <c r="M753" i="13"/>
  <c r="L753" i="13"/>
  <c r="K753" i="13"/>
  <c r="J753" i="13"/>
  <c r="I753" i="13"/>
  <c r="H753" i="13"/>
  <c r="G751" i="13"/>
  <c r="G749" i="13"/>
  <c r="AQ747" i="13"/>
  <c r="AP747" i="13"/>
  <c r="AO747" i="13"/>
  <c r="AN747" i="13"/>
  <c r="AM747" i="13"/>
  <c r="AL747" i="13"/>
  <c r="AK747" i="13"/>
  <c r="AJ747" i="13"/>
  <c r="AI747" i="13"/>
  <c r="AH747" i="13"/>
  <c r="AG747" i="13"/>
  <c r="AF747" i="13"/>
  <c r="AE747" i="13"/>
  <c r="AD747" i="13"/>
  <c r="AC747" i="13"/>
  <c r="AB747" i="13"/>
  <c r="AA747" i="13"/>
  <c r="Z747" i="13"/>
  <c r="Y747" i="13"/>
  <c r="X747" i="13"/>
  <c r="W747" i="13"/>
  <c r="V747" i="13"/>
  <c r="U747" i="13"/>
  <c r="T747" i="13"/>
  <c r="S747" i="13"/>
  <c r="R747" i="13"/>
  <c r="Q747" i="13"/>
  <c r="P747" i="13"/>
  <c r="O747" i="13"/>
  <c r="N747" i="13"/>
  <c r="M747" i="13"/>
  <c r="L747" i="13"/>
  <c r="K747" i="13"/>
  <c r="J747" i="13"/>
  <c r="I747" i="13"/>
  <c r="H747" i="13"/>
  <c r="G746" i="13"/>
  <c r="G743" i="13"/>
  <c r="AQ741" i="13"/>
  <c r="AP741" i="13"/>
  <c r="AO741" i="13"/>
  <c r="AN741" i="13"/>
  <c r="AM741" i="13"/>
  <c r="AL741" i="13"/>
  <c r="AK741" i="13"/>
  <c r="AJ741" i="13"/>
  <c r="AI741" i="13"/>
  <c r="AH741" i="13"/>
  <c r="AG741" i="13"/>
  <c r="AF741" i="13"/>
  <c r="AE741" i="13"/>
  <c r="AD741" i="13"/>
  <c r="AC741" i="13"/>
  <c r="AB741" i="13"/>
  <c r="AA741" i="13"/>
  <c r="Z741" i="13"/>
  <c r="Y741" i="13"/>
  <c r="X741" i="13"/>
  <c r="W741" i="13"/>
  <c r="V741" i="13"/>
  <c r="U741" i="13"/>
  <c r="T741" i="13"/>
  <c r="S741" i="13"/>
  <c r="R741" i="13"/>
  <c r="Q741" i="13"/>
  <c r="P741" i="13"/>
  <c r="O741" i="13"/>
  <c r="N741" i="13"/>
  <c r="M741" i="13"/>
  <c r="L741" i="13"/>
  <c r="K741" i="13"/>
  <c r="J741" i="13"/>
  <c r="I741" i="13"/>
  <c r="H741" i="13"/>
  <c r="G739" i="13"/>
  <c r="G737" i="13"/>
  <c r="AQ735" i="13"/>
  <c r="AP735" i="13"/>
  <c r="AO735" i="13"/>
  <c r="AN735" i="13"/>
  <c r="AM735" i="13"/>
  <c r="AL735" i="13"/>
  <c r="AK735" i="13"/>
  <c r="AJ735" i="13"/>
  <c r="AI735" i="13"/>
  <c r="AH735" i="13"/>
  <c r="AG735" i="13"/>
  <c r="AF735" i="13"/>
  <c r="AE735" i="13"/>
  <c r="AD735" i="13"/>
  <c r="AC735" i="13"/>
  <c r="AB735" i="13"/>
  <c r="AA735" i="13"/>
  <c r="Z735" i="13"/>
  <c r="Y735" i="13"/>
  <c r="X735" i="13"/>
  <c r="W735" i="13"/>
  <c r="V735" i="13"/>
  <c r="U735" i="13"/>
  <c r="T735" i="13"/>
  <c r="S735" i="13"/>
  <c r="R735" i="13"/>
  <c r="Q735" i="13"/>
  <c r="P735" i="13"/>
  <c r="O735" i="13"/>
  <c r="N735" i="13"/>
  <c r="M735" i="13"/>
  <c r="L735" i="13"/>
  <c r="K735" i="13"/>
  <c r="J735" i="13"/>
  <c r="I735" i="13"/>
  <c r="H735" i="13"/>
  <c r="G734" i="13"/>
  <c r="G730" i="13"/>
  <c r="AQ729" i="13"/>
  <c r="AP729" i="13"/>
  <c r="AO729" i="13"/>
  <c r="AN729" i="13"/>
  <c r="AM729" i="13"/>
  <c r="AL729" i="13"/>
  <c r="AK729" i="13"/>
  <c r="AJ729" i="13"/>
  <c r="AI729" i="13"/>
  <c r="AH729" i="13"/>
  <c r="AG729" i="13"/>
  <c r="AF729" i="13"/>
  <c r="AE729" i="13"/>
  <c r="AD729" i="13"/>
  <c r="AC729" i="13"/>
  <c r="AB729" i="13"/>
  <c r="AA729" i="13"/>
  <c r="Z729" i="13"/>
  <c r="Y729" i="13"/>
  <c r="X729" i="13"/>
  <c r="W729" i="13"/>
  <c r="V729" i="13"/>
  <c r="U729" i="13"/>
  <c r="T729" i="13"/>
  <c r="S729" i="13"/>
  <c r="R729" i="13"/>
  <c r="Q729" i="13"/>
  <c r="P729" i="13"/>
  <c r="O729" i="13"/>
  <c r="N729" i="13"/>
  <c r="M729" i="13"/>
  <c r="L729" i="13"/>
  <c r="K729" i="13"/>
  <c r="J729" i="13"/>
  <c r="I729" i="13"/>
  <c r="H729" i="13"/>
  <c r="G725" i="13"/>
  <c r="AQ723" i="13"/>
  <c r="AP723" i="13"/>
  <c r="AO723" i="13"/>
  <c r="AN723" i="13"/>
  <c r="AM723" i="13"/>
  <c r="AL723" i="13"/>
  <c r="AK723" i="13"/>
  <c r="AJ723" i="13"/>
  <c r="AI723" i="13"/>
  <c r="AH723" i="13"/>
  <c r="AG723" i="13"/>
  <c r="AF723" i="13"/>
  <c r="AE723" i="13"/>
  <c r="AD723" i="13"/>
  <c r="AC723" i="13"/>
  <c r="AB723" i="13"/>
  <c r="AA723" i="13"/>
  <c r="Z723" i="13"/>
  <c r="Y723" i="13"/>
  <c r="X723" i="13"/>
  <c r="W723" i="13"/>
  <c r="V723" i="13"/>
  <c r="U723" i="13"/>
  <c r="T723" i="13"/>
  <c r="S723" i="13"/>
  <c r="R723" i="13"/>
  <c r="Q723" i="13"/>
  <c r="P723" i="13"/>
  <c r="O723" i="13"/>
  <c r="N723" i="13"/>
  <c r="M723" i="13"/>
  <c r="L723" i="13"/>
  <c r="K723" i="13"/>
  <c r="J723" i="13"/>
  <c r="I723" i="13"/>
  <c r="H723" i="13"/>
  <c r="F346" i="13"/>
  <c r="E346" i="13"/>
  <c r="F345" i="13"/>
  <c r="E345" i="13"/>
  <c r="F344" i="13"/>
  <c r="E344" i="13"/>
  <c r="F343" i="13"/>
  <c r="E343" i="13"/>
  <c r="AP342" i="13"/>
  <c r="AO342" i="13"/>
  <c r="AN342" i="13"/>
  <c r="AM342" i="13"/>
  <c r="AL342" i="13"/>
  <c r="AJ342" i="13"/>
  <c r="AI342" i="13"/>
  <c r="AH342" i="13"/>
  <c r="AG342" i="13"/>
  <c r="AF342" i="13"/>
  <c r="AD342" i="13"/>
  <c r="AC342" i="13"/>
  <c r="AA342" i="13"/>
  <c r="Z342" i="13"/>
  <c r="X342" i="13"/>
  <c r="W342" i="13"/>
  <c r="U342" i="13"/>
  <c r="T342" i="13"/>
  <c r="R342" i="13"/>
  <c r="Q342" i="13"/>
  <c r="O342" i="13"/>
  <c r="N342" i="13"/>
  <c r="L342" i="13"/>
  <c r="K342" i="13"/>
  <c r="I342" i="13"/>
  <c r="H342" i="13"/>
  <c r="F341" i="13"/>
  <c r="E341" i="13"/>
  <c r="F340" i="13"/>
  <c r="E340" i="13"/>
  <c r="F339" i="13"/>
  <c r="E339" i="13"/>
  <c r="F338" i="13"/>
  <c r="E338" i="13"/>
  <c r="AP337" i="13"/>
  <c r="AO337" i="13"/>
  <c r="AN337" i="13"/>
  <c r="AM337" i="13"/>
  <c r="AL337" i="13"/>
  <c r="AJ337" i="13"/>
  <c r="AI337" i="13"/>
  <c r="AH337" i="13"/>
  <c r="AG337" i="13"/>
  <c r="AF337" i="13"/>
  <c r="AD337" i="13"/>
  <c r="AC337" i="13"/>
  <c r="AA337" i="13"/>
  <c r="Z337" i="13"/>
  <c r="X337" i="13"/>
  <c r="W337" i="13"/>
  <c r="U337" i="13"/>
  <c r="T337" i="13"/>
  <c r="R337" i="13"/>
  <c r="Q337" i="13"/>
  <c r="O337" i="13"/>
  <c r="N337" i="13"/>
  <c r="L337" i="13"/>
  <c r="K337" i="13"/>
  <c r="I337" i="13"/>
  <c r="H337" i="13"/>
  <c r="F336" i="13"/>
  <c r="E336" i="13"/>
  <c r="F335" i="13"/>
  <c r="E335" i="13"/>
  <c r="F334" i="13"/>
  <c r="E334" i="13"/>
  <c r="F333" i="13"/>
  <c r="E333" i="13"/>
  <c r="AP332" i="13"/>
  <c r="AO332" i="13"/>
  <c r="AN332" i="13"/>
  <c r="AM332" i="13"/>
  <c r="AL332" i="13"/>
  <c r="AJ332" i="13"/>
  <c r="AI332" i="13"/>
  <c r="AH332" i="13"/>
  <c r="AG332" i="13"/>
  <c r="AF332" i="13"/>
  <c r="AD332" i="13"/>
  <c r="AC332" i="13"/>
  <c r="AA332" i="13"/>
  <c r="Z332" i="13"/>
  <c r="X332" i="13"/>
  <c r="W332" i="13"/>
  <c r="U332" i="13"/>
  <c r="T332" i="13"/>
  <c r="R332" i="13"/>
  <c r="Q332" i="13"/>
  <c r="O332" i="13"/>
  <c r="N332" i="13"/>
  <c r="L332" i="13"/>
  <c r="K332" i="13"/>
  <c r="I332" i="13"/>
  <c r="H332" i="13"/>
  <c r="F331" i="13"/>
  <c r="E331" i="13"/>
  <c r="F330" i="13"/>
  <c r="E330" i="13"/>
  <c r="F329" i="13"/>
  <c r="E329" i="13"/>
  <c r="F328" i="13"/>
  <c r="E328" i="13"/>
  <c r="AP327" i="13"/>
  <c r="AO327" i="13"/>
  <c r="AN327" i="13"/>
  <c r="AM327" i="13"/>
  <c r="AL327" i="13"/>
  <c r="AJ327" i="13"/>
  <c r="AI327" i="13"/>
  <c r="AH327" i="13"/>
  <c r="AG327" i="13"/>
  <c r="AF327" i="13"/>
  <c r="AD327" i="13"/>
  <c r="AC327" i="13"/>
  <c r="AA327" i="13"/>
  <c r="Z327" i="13"/>
  <c r="X327" i="13"/>
  <c r="W327" i="13"/>
  <c r="U327" i="13"/>
  <c r="T327" i="13"/>
  <c r="R327" i="13"/>
  <c r="Q327" i="13"/>
  <c r="O327" i="13"/>
  <c r="N327" i="13"/>
  <c r="L327" i="13"/>
  <c r="K327" i="13"/>
  <c r="I327" i="13"/>
  <c r="H327" i="13"/>
  <c r="G142" i="13" l="1"/>
  <c r="AJ777" i="13"/>
  <c r="AH777" i="13"/>
  <c r="AF777" i="13"/>
  <c r="AQ777" i="13"/>
  <c r="AO777" i="13"/>
  <c r="AM777" i="13"/>
  <c r="AK777" i="13"/>
  <c r="AI777" i="13"/>
  <c r="AG777" i="13"/>
  <c r="F782" i="13"/>
  <c r="AP777" i="13"/>
  <c r="AN777" i="13"/>
  <c r="AL777" i="13"/>
  <c r="F327" i="13"/>
  <c r="E337" i="13"/>
  <c r="F337" i="13"/>
  <c r="G147" i="13"/>
  <c r="F332" i="13"/>
  <c r="H705" i="13"/>
  <c r="G152" i="13"/>
  <c r="E342" i="13"/>
  <c r="F342" i="13"/>
  <c r="F723" i="13"/>
  <c r="F729" i="13"/>
  <c r="E735" i="13"/>
  <c r="F741" i="13"/>
  <c r="E747" i="13"/>
  <c r="F753" i="13"/>
  <c r="F759" i="13"/>
  <c r="F765" i="13"/>
  <c r="F771" i="13"/>
  <c r="E327" i="13"/>
  <c r="G327" i="13" s="1"/>
  <c r="E332" i="13"/>
  <c r="H288" i="13"/>
  <c r="E723" i="13"/>
  <c r="E729" i="13"/>
  <c r="G729" i="13" s="1"/>
  <c r="F735" i="13"/>
  <c r="G735" i="13" s="1"/>
  <c r="E741" i="13"/>
  <c r="G741" i="13" s="1"/>
  <c r="F747" i="13"/>
  <c r="G747" i="13" s="1"/>
  <c r="E753" i="13"/>
  <c r="E759" i="13"/>
  <c r="E765" i="13"/>
  <c r="E771" i="13"/>
  <c r="E782" i="13"/>
  <c r="G755" i="13"/>
  <c r="G757" i="13"/>
  <c r="G761" i="13"/>
  <c r="G767" i="13"/>
  <c r="G769" i="13"/>
  <c r="G772" i="13"/>
  <c r="G774" i="13"/>
  <c r="AC165" i="13"/>
  <c r="G763" i="13"/>
  <c r="G745" i="13"/>
  <c r="G732" i="13"/>
  <c r="G727" i="13"/>
  <c r="G724" i="13"/>
  <c r="G726" i="13"/>
  <c r="G731" i="13"/>
  <c r="G733" i="13"/>
  <c r="G736" i="13"/>
  <c r="G738" i="13"/>
  <c r="G742" i="13"/>
  <c r="G744" i="13"/>
  <c r="G748" i="13"/>
  <c r="G750" i="13"/>
  <c r="G754" i="13"/>
  <c r="G756" i="13"/>
  <c r="G760" i="13"/>
  <c r="G762" i="13"/>
  <c r="G766" i="13"/>
  <c r="G768" i="13"/>
  <c r="G334" i="13"/>
  <c r="G336" i="13"/>
  <c r="G338" i="13"/>
  <c r="G339" i="13"/>
  <c r="G340" i="13"/>
  <c r="G341" i="13"/>
  <c r="G343" i="13"/>
  <c r="G345" i="13"/>
  <c r="G329" i="13"/>
  <c r="G331" i="13"/>
  <c r="G333" i="13"/>
  <c r="G335" i="13"/>
  <c r="G344" i="13"/>
  <c r="G346" i="13"/>
  <c r="G328" i="13"/>
  <c r="G330" i="13"/>
  <c r="F326" i="13"/>
  <c r="E326" i="13"/>
  <c r="F325" i="13"/>
  <c r="E325" i="13"/>
  <c r="F324" i="13"/>
  <c r="E324" i="13"/>
  <c r="F323" i="13"/>
  <c r="E323" i="13"/>
  <c r="AP322" i="13"/>
  <c r="AO322" i="13"/>
  <c r="AN322" i="13"/>
  <c r="AM322" i="13"/>
  <c r="AL322" i="13"/>
  <c r="AJ322" i="13"/>
  <c r="AI322" i="13"/>
  <c r="AH322" i="13"/>
  <c r="AG322" i="13"/>
  <c r="AF322" i="13"/>
  <c r="AD322" i="13"/>
  <c r="AC322" i="13"/>
  <c r="AA322" i="13"/>
  <c r="Z322" i="13"/>
  <c r="X322" i="13"/>
  <c r="W322" i="13"/>
  <c r="U322" i="13"/>
  <c r="T322" i="13"/>
  <c r="R322" i="13"/>
  <c r="Q322" i="13"/>
  <c r="O322" i="13"/>
  <c r="N322" i="13"/>
  <c r="L322" i="13"/>
  <c r="K322" i="13"/>
  <c r="I322" i="13"/>
  <c r="H322" i="13"/>
  <c r="G765" i="13" l="1"/>
  <c r="G332" i="13"/>
  <c r="G337" i="13"/>
  <c r="G771" i="13"/>
  <c r="G759" i="13"/>
  <c r="G723" i="13"/>
  <c r="G753" i="13"/>
  <c r="G342" i="13"/>
  <c r="E322" i="13"/>
  <c r="F322" i="13"/>
  <c r="G324" i="13"/>
  <c r="G326" i="13"/>
  <c r="G323" i="13"/>
  <c r="G325" i="13"/>
  <c r="F415" i="13"/>
  <c r="E405" i="13"/>
  <c r="G322" i="13" l="1"/>
  <c r="AQ286" i="13"/>
  <c r="AP286" i="13"/>
  <c r="AO286" i="13"/>
  <c r="AN286" i="13"/>
  <c r="AM286" i="13"/>
  <c r="AL286" i="13"/>
  <c r="AK286" i="13"/>
  <c r="AJ286" i="13"/>
  <c r="AI286" i="13"/>
  <c r="AH286" i="13"/>
  <c r="AG286" i="13"/>
  <c r="AF286" i="13"/>
  <c r="AE286" i="13"/>
  <c r="AD286" i="13"/>
  <c r="AC286" i="13"/>
  <c r="AB286" i="13"/>
  <c r="AA286" i="13"/>
  <c r="Z286" i="13"/>
  <c r="Y286" i="13"/>
  <c r="X286" i="13"/>
  <c r="W286" i="13"/>
  <c r="V286" i="13"/>
  <c r="U286" i="13"/>
  <c r="T286" i="13"/>
  <c r="S286" i="13"/>
  <c r="R286" i="13"/>
  <c r="Q286" i="13"/>
  <c r="P286" i="13"/>
  <c r="O286" i="13"/>
  <c r="N286" i="13"/>
  <c r="M286" i="13"/>
  <c r="L286" i="13"/>
  <c r="K286" i="13"/>
  <c r="J286" i="13"/>
  <c r="I286" i="13"/>
  <c r="H286" i="13"/>
  <c r="AQ285" i="13"/>
  <c r="AP285" i="13"/>
  <c r="AO285" i="13"/>
  <c r="AN285" i="13"/>
  <c r="AM285" i="13"/>
  <c r="AL285" i="13"/>
  <c r="AK285" i="13"/>
  <c r="AJ285" i="13"/>
  <c r="AI285" i="13"/>
  <c r="AH285" i="13"/>
  <c r="AG285" i="13"/>
  <c r="AF285" i="13"/>
  <c r="AE285" i="13"/>
  <c r="AD285" i="13"/>
  <c r="AB285" i="13"/>
  <c r="AA285" i="13"/>
  <c r="Z285" i="13"/>
  <c r="Y285" i="13"/>
  <c r="X285" i="13"/>
  <c r="W285" i="13"/>
  <c r="V285" i="13"/>
  <c r="U285" i="13"/>
  <c r="T285" i="13"/>
  <c r="S285" i="13"/>
  <c r="R285" i="13"/>
  <c r="Q285" i="13"/>
  <c r="P285" i="13"/>
  <c r="O285" i="13"/>
  <c r="N285" i="13"/>
  <c r="M285" i="13"/>
  <c r="L285" i="13"/>
  <c r="K285" i="13"/>
  <c r="J285" i="13"/>
  <c r="I285" i="13"/>
  <c r="H285" i="13"/>
  <c r="AQ284" i="13"/>
  <c r="AP284" i="13"/>
  <c r="AO284" i="13"/>
  <c r="AN284" i="13"/>
  <c r="AM284" i="13"/>
  <c r="AL284" i="13"/>
  <c r="AK284" i="13"/>
  <c r="AJ284" i="13"/>
  <c r="AI284" i="13"/>
  <c r="AH284" i="13"/>
  <c r="AG284" i="13"/>
  <c r="AF284" i="13"/>
  <c r="AE284" i="13"/>
  <c r="AD284" i="13"/>
  <c r="AC284" i="13"/>
  <c r="AB284" i="13"/>
  <c r="AA284" i="13"/>
  <c r="Z284" i="13"/>
  <c r="Y284" i="13"/>
  <c r="X284" i="13"/>
  <c r="W284" i="13"/>
  <c r="V284" i="13"/>
  <c r="U284" i="13"/>
  <c r="T284" i="13"/>
  <c r="S284" i="13"/>
  <c r="R284" i="13"/>
  <c r="Q284" i="13"/>
  <c r="P284" i="13"/>
  <c r="O284" i="13"/>
  <c r="N284" i="13"/>
  <c r="M284" i="13"/>
  <c r="L284" i="13"/>
  <c r="K284" i="13"/>
  <c r="J284" i="13"/>
  <c r="I284" i="13"/>
  <c r="H284" i="13"/>
  <c r="I283" i="13"/>
  <c r="J283" i="13"/>
  <c r="K283" i="13"/>
  <c r="L283" i="13"/>
  <c r="M283" i="13"/>
  <c r="N283" i="13"/>
  <c r="O283" i="13"/>
  <c r="P283" i="13"/>
  <c r="Q283" i="13"/>
  <c r="R283" i="13"/>
  <c r="S283" i="13"/>
  <c r="T283" i="13"/>
  <c r="U283" i="13"/>
  <c r="V283" i="13"/>
  <c r="W283" i="13"/>
  <c r="X283" i="13"/>
  <c r="Y283" i="13"/>
  <c r="Z283" i="13"/>
  <c r="AA283" i="13"/>
  <c r="AB283" i="13"/>
  <c r="AC283" i="13"/>
  <c r="AD283" i="13"/>
  <c r="AE283" i="13"/>
  <c r="AF283" i="13"/>
  <c r="AG283" i="13"/>
  <c r="AH283" i="13"/>
  <c r="AI283" i="13"/>
  <c r="AJ283" i="13"/>
  <c r="AK283" i="13"/>
  <c r="AL283" i="13"/>
  <c r="AM283" i="13"/>
  <c r="AN283" i="13"/>
  <c r="AO283" i="13"/>
  <c r="AP283" i="13"/>
  <c r="AQ283" i="13"/>
  <c r="H283" i="13"/>
  <c r="H282" i="13" l="1"/>
  <c r="AC285" i="13"/>
  <c r="E285" i="13" s="1"/>
  <c r="U513" i="13" l="1"/>
  <c r="T513" i="13"/>
  <c r="R513" i="13"/>
  <c r="Q513" i="13"/>
  <c r="AC169" i="13" l="1"/>
  <c r="AO60" i="13" l="1"/>
  <c r="AO165" i="13" l="1"/>
  <c r="AO19" i="13"/>
  <c r="P435" i="13"/>
  <c r="P430" i="13"/>
  <c r="P425" i="13"/>
  <c r="P420" i="13"/>
  <c r="P415" i="13"/>
  <c r="P410" i="13"/>
  <c r="P405" i="13"/>
  <c r="P300" i="13"/>
  <c r="P355" i="13" s="1"/>
  <c r="P81" i="13"/>
  <c r="P80" i="13"/>
  <c r="M460" i="13"/>
  <c r="M120" i="13"/>
  <c r="M165" i="13" s="1"/>
  <c r="P166" i="13" l="1"/>
  <c r="P20" i="13"/>
  <c r="P165" i="13"/>
  <c r="P19" i="13"/>
  <c r="E449" i="13"/>
  <c r="F321" i="13"/>
  <c r="E321" i="13"/>
  <c r="F320" i="13"/>
  <c r="E320" i="13"/>
  <c r="F319" i="13"/>
  <c r="E319" i="13"/>
  <c r="F318" i="13"/>
  <c r="E318" i="13"/>
  <c r="AP317" i="13"/>
  <c r="AO317" i="13"/>
  <c r="AN317" i="13"/>
  <c r="AM317" i="13"/>
  <c r="AL317" i="13"/>
  <c r="AJ317" i="13"/>
  <c r="AI317" i="13"/>
  <c r="AH317" i="13"/>
  <c r="AG317" i="13"/>
  <c r="AF317" i="13"/>
  <c r="AD317" i="13"/>
  <c r="AC317" i="13"/>
  <c r="AA317" i="13"/>
  <c r="Z317" i="13"/>
  <c r="X317" i="13"/>
  <c r="W317" i="13"/>
  <c r="U317" i="13"/>
  <c r="T317" i="13"/>
  <c r="R317" i="13"/>
  <c r="Q317" i="13"/>
  <c r="O317" i="13"/>
  <c r="N317" i="13"/>
  <c r="L317" i="13"/>
  <c r="K317" i="13"/>
  <c r="I317" i="13"/>
  <c r="H317" i="13"/>
  <c r="F317" i="13" l="1"/>
  <c r="E317" i="13"/>
  <c r="G318" i="13"/>
  <c r="G320" i="13"/>
  <c r="G319" i="13"/>
  <c r="G321" i="13"/>
  <c r="H287" i="13"/>
  <c r="F281" i="13"/>
  <c r="E281" i="13"/>
  <c r="F280" i="13"/>
  <c r="E280" i="13"/>
  <c r="F279" i="13"/>
  <c r="E279" i="13"/>
  <c r="F278" i="13"/>
  <c r="E278" i="13"/>
  <c r="AQ277" i="13"/>
  <c r="AP277" i="13"/>
  <c r="AO277" i="13"/>
  <c r="AN277" i="13"/>
  <c r="AM277" i="13"/>
  <c r="AL277" i="13"/>
  <c r="AK277" i="13"/>
  <c r="AJ277" i="13"/>
  <c r="AI277" i="13"/>
  <c r="AH277" i="13"/>
  <c r="AG277" i="13"/>
  <c r="AF277" i="13"/>
  <c r="AE277" i="13"/>
  <c r="AD277" i="13"/>
  <c r="AC277" i="13"/>
  <c r="AB277" i="13"/>
  <c r="AA277" i="13"/>
  <c r="Z277" i="13"/>
  <c r="Y277" i="13"/>
  <c r="X277" i="13"/>
  <c r="W277" i="13"/>
  <c r="V277" i="13"/>
  <c r="U277" i="13"/>
  <c r="T277" i="13"/>
  <c r="S277" i="13"/>
  <c r="R277" i="13"/>
  <c r="Q277" i="13"/>
  <c r="P277" i="13"/>
  <c r="O277" i="13"/>
  <c r="N277" i="13"/>
  <c r="M277" i="13"/>
  <c r="L277" i="13"/>
  <c r="K277" i="13"/>
  <c r="J277" i="13"/>
  <c r="I277" i="13"/>
  <c r="H277" i="13"/>
  <c r="F276" i="13"/>
  <c r="E276" i="13"/>
  <c r="F275" i="13"/>
  <c r="E275" i="13"/>
  <c r="F274" i="13"/>
  <c r="E274" i="13"/>
  <c r="F273" i="13"/>
  <c r="E273" i="13"/>
  <c r="AQ272" i="13"/>
  <c r="AP272" i="13"/>
  <c r="AO272" i="13"/>
  <c r="AN272" i="13"/>
  <c r="AM272" i="13"/>
  <c r="AL272" i="13"/>
  <c r="AK272" i="13"/>
  <c r="AJ272" i="13"/>
  <c r="AI272" i="13"/>
  <c r="AH272" i="13"/>
  <c r="AG272" i="13"/>
  <c r="AF272" i="13"/>
  <c r="AE272" i="13"/>
  <c r="AD272" i="13"/>
  <c r="AC272" i="13"/>
  <c r="AB272" i="13"/>
  <c r="AA272" i="13"/>
  <c r="Z272" i="13"/>
  <c r="Y272" i="13"/>
  <c r="X272" i="13"/>
  <c r="W272" i="13"/>
  <c r="V272" i="13"/>
  <c r="U272" i="13"/>
  <c r="T272" i="13"/>
  <c r="S272" i="13"/>
  <c r="R272" i="13"/>
  <c r="Q272" i="13"/>
  <c r="P272" i="13"/>
  <c r="O272" i="13"/>
  <c r="N272" i="13"/>
  <c r="M272" i="13"/>
  <c r="L272" i="13"/>
  <c r="K272" i="13"/>
  <c r="J272" i="13"/>
  <c r="I272" i="13"/>
  <c r="H272" i="13"/>
  <c r="F271" i="13"/>
  <c r="E271" i="13"/>
  <c r="F270" i="13"/>
  <c r="E270" i="13"/>
  <c r="F269" i="13"/>
  <c r="E269" i="13"/>
  <c r="F268" i="13"/>
  <c r="E268" i="13"/>
  <c r="AQ267" i="13"/>
  <c r="AP267" i="13"/>
  <c r="AO267" i="13"/>
  <c r="AN267" i="13"/>
  <c r="AM267" i="13"/>
  <c r="AL267" i="13"/>
  <c r="AK267" i="13"/>
  <c r="AJ267" i="13"/>
  <c r="AI267" i="13"/>
  <c r="AH267" i="13"/>
  <c r="AG267" i="13"/>
  <c r="AF267" i="13"/>
  <c r="AE267" i="13"/>
  <c r="AD267" i="13"/>
  <c r="AC267" i="13"/>
  <c r="AB267" i="13"/>
  <c r="AA267" i="13"/>
  <c r="Z267" i="13"/>
  <c r="Y267" i="13"/>
  <c r="X267" i="13"/>
  <c r="W267" i="13"/>
  <c r="V267" i="13"/>
  <c r="U267" i="13"/>
  <c r="T267" i="13"/>
  <c r="S267" i="13"/>
  <c r="R267" i="13"/>
  <c r="Q267" i="13"/>
  <c r="P267" i="13"/>
  <c r="O267" i="13"/>
  <c r="N267" i="13"/>
  <c r="M267" i="13"/>
  <c r="L267" i="13"/>
  <c r="K267" i="13"/>
  <c r="J267" i="13"/>
  <c r="I267" i="13"/>
  <c r="H267" i="13"/>
  <c r="F266" i="13"/>
  <c r="E266" i="13"/>
  <c r="F265" i="13"/>
  <c r="E265" i="13"/>
  <c r="F264" i="13"/>
  <c r="E264" i="13"/>
  <c r="F263" i="13"/>
  <c r="E263" i="13"/>
  <c r="AQ262" i="13"/>
  <c r="AP262" i="13"/>
  <c r="AO262" i="13"/>
  <c r="AN262" i="13"/>
  <c r="AM262" i="13"/>
  <c r="AL262" i="13"/>
  <c r="AK262" i="13"/>
  <c r="AJ262" i="13"/>
  <c r="AI262" i="13"/>
  <c r="AH262" i="13"/>
  <c r="AG262" i="13"/>
  <c r="AF262" i="13"/>
  <c r="AE262" i="13"/>
  <c r="AD262" i="13"/>
  <c r="AC262" i="13"/>
  <c r="AB262" i="13"/>
  <c r="AA262" i="13"/>
  <c r="Z262" i="13"/>
  <c r="Y262" i="13"/>
  <c r="X262" i="13"/>
  <c r="W262" i="13"/>
  <c r="V262" i="13"/>
  <c r="U262" i="13"/>
  <c r="T262" i="13"/>
  <c r="S262" i="13"/>
  <c r="R262" i="13"/>
  <c r="Q262" i="13"/>
  <c r="P262" i="13"/>
  <c r="O262" i="13"/>
  <c r="N262" i="13"/>
  <c r="M262" i="13"/>
  <c r="L262" i="13"/>
  <c r="K262" i="13"/>
  <c r="J262" i="13"/>
  <c r="I262" i="13"/>
  <c r="H262" i="13"/>
  <c r="F261" i="13"/>
  <c r="E261" i="13"/>
  <c r="F260" i="13"/>
  <c r="E260" i="13"/>
  <c r="F259" i="13"/>
  <c r="E259" i="13"/>
  <c r="F258" i="13"/>
  <c r="E258" i="13"/>
  <c r="AQ257" i="13"/>
  <c r="AP257" i="13"/>
  <c r="AO257" i="13"/>
  <c r="AN257" i="13"/>
  <c r="AM257" i="13"/>
  <c r="AL257" i="13"/>
  <c r="AK257" i="13"/>
  <c r="AJ257" i="13"/>
  <c r="AI257" i="13"/>
  <c r="AH257" i="13"/>
  <c r="AG257" i="13"/>
  <c r="AF257" i="13"/>
  <c r="AE257" i="13"/>
  <c r="AD257" i="13"/>
  <c r="AC257" i="13"/>
  <c r="AB257" i="13"/>
  <c r="AA257" i="13"/>
  <c r="Z257" i="13"/>
  <c r="Y257" i="13"/>
  <c r="X257" i="13"/>
  <c r="W257" i="13"/>
  <c r="V257" i="13"/>
  <c r="U257" i="13"/>
  <c r="T257" i="13"/>
  <c r="S257" i="13"/>
  <c r="R257" i="13"/>
  <c r="Q257" i="13"/>
  <c r="P257" i="13"/>
  <c r="O257" i="13"/>
  <c r="N257" i="13"/>
  <c r="M257" i="13"/>
  <c r="L257" i="13"/>
  <c r="K257" i="13"/>
  <c r="J257" i="13"/>
  <c r="I257" i="13"/>
  <c r="H257" i="13"/>
  <c r="F256" i="13"/>
  <c r="E256" i="13"/>
  <c r="F255" i="13"/>
  <c r="E255" i="13"/>
  <c r="F254" i="13"/>
  <c r="E254" i="13"/>
  <c r="F253" i="13"/>
  <c r="E253" i="13"/>
  <c r="AQ252" i="13"/>
  <c r="AP252" i="13"/>
  <c r="AO252" i="13"/>
  <c r="AN252" i="13"/>
  <c r="AM252" i="13"/>
  <c r="AL252" i="13"/>
  <c r="AK252" i="13"/>
  <c r="AJ252" i="13"/>
  <c r="AI252" i="13"/>
  <c r="AH252" i="13"/>
  <c r="AG252" i="13"/>
  <c r="AF252" i="13"/>
  <c r="AE252" i="13"/>
  <c r="AD252" i="13"/>
  <c r="AC252" i="13"/>
  <c r="AB252" i="13"/>
  <c r="AA252" i="13"/>
  <c r="Z252" i="13"/>
  <c r="Y252" i="13"/>
  <c r="X252" i="13"/>
  <c r="W252" i="13"/>
  <c r="V252" i="13"/>
  <c r="U252" i="13"/>
  <c r="T252" i="13"/>
  <c r="S252" i="13"/>
  <c r="R252" i="13"/>
  <c r="Q252" i="13"/>
  <c r="P252" i="13"/>
  <c r="O252" i="13"/>
  <c r="N252" i="13"/>
  <c r="M252" i="13"/>
  <c r="L252" i="13"/>
  <c r="K252" i="13"/>
  <c r="J252" i="13"/>
  <c r="I252" i="13"/>
  <c r="H252" i="13"/>
  <c r="F251" i="13"/>
  <c r="E251" i="13"/>
  <c r="F250" i="13"/>
  <c r="E250" i="13"/>
  <c r="F249" i="13"/>
  <c r="E249" i="13"/>
  <c r="F248" i="13"/>
  <c r="E248" i="13"/>
  <c r="AQ247" i="13"/>
  <c r="AP247" i="13"/>
  <c r="AO247" i="13"/>
  <c r="AN247" i="13"/>
  <c r="AM247" i="13"/>
  <c r="AL247" i="13"/>
  <c r="AK247" i="13"/>
  <c r="AJ247" i="13"/>
  <c r="AI247" i="13"/>
  <c r="AH247" i="13"/>
  <c r="AG247" i="13"/>
  <c r="AF247" i="13"/>
  <c r="AE247" i="13"/>
  <c r="AD247" i="13"/>
  <c r="AC247" i="13"/>
  <c r="AB247" i="13"/>
  <c r="AA247" i="13"/>
  <c r="Z247" i="13"/>
  <c r="Y247" i="13"/>
  <c r="X247" i="13"/>
  <c r="W247" i="13"/>
  <c r="V247" i="13"/>
  <c r="U247" i="13"/>
  <c r="T247" i="13"/>
  <c r="S247" i="13"/>
  <c r="R247" i="13"/>
  <c r="Q247" i="13"/>
  <c r="P247" i="13"/>
  <c r="O247" i="13"/>
  <c r="N247" i="13"/>
  <c r="M247" i="13"/>
  <c r="L247" i="13"/>
  <c r="K247" i="13"/>
  <c r="J247" i="13"/>
  <c r="I247" i="13"/>
  <c r="H247" i="13"/>
  <c r="G317" i="13" l="1"/>
  <c r="F262" i="13"/>
  <c r="F247" i="13"/>
  <c r="F257" i="13"/>
  <c r="E252" i="13"/>
  <c r="F252" i="13"/>
  <c r="E267" i="13"/>
  <c r="F272" i="13"/>
  <c r="E277" i="13"/>
  <c r="F277" i="13"/>
  <c r="G278" i="13"/>
  <c r="G280" i="13"/>
  <c r="E262" i="13"/>
  <c r="F267" i="13"/>
  <c r="G268" i="13"/>
  <c r="G270" i="13"/>
  <c r="G274" i="13"/>
  <c r="G276" i="13"/>
  <c r="G263" i="13"/>
  <c r="G264" i="13"/>
  <c r="G265" i="13"/>
  <c r="G266" i="13"/>
  <c r="E257" i="13"/>
  <c r="E247" i="13"/>
  <c r="G269" i="13"/>
  <c r="G271" i="13"/>
  <c r="E272" i="13"/>
  <c r="G273" i="13"/>
  <c r="G275" i="13"/>
  <c r="G279" i="13"/>
  <c r="G281" i="13"/>
  <c r="G248" i="13"/>
  <c r="G250" i="13"/>
  <c r="G253" i="13"/>
  <c r="G256" i="13"/>
  <c r="G259" i="13"/>
  <c r="G261" i="13"/>
  <c r="G255" i="13"/>
  <c r="G258" i="13"/>
  <c r="G260" i="13"/>
  <c r="G249" i="13"/>
  <c r="G251" i="13"/>
  <c r="G254" i="13"/>
  <c r="G782" i="13"/>
  <c r="G722" i="13"/>
  <c r="G716" i="13"/>
  <c r="G686" i="13"/>
  <c r="G680" i="13"/>
  <c r="G674" i="13"/>
  <c r="G668" i="13"/>
  <c r="G638" i="13"/>
  <c r="G554" i="13"/>
  <c r="G548" i="13"/>
  <c r="G542" i="13"/>
  <c r="G34" i="13"/>
  <c r="G21" i="13"/>
  <c r="G262" i="13" l="1"/>
  <c r="G247" i="13"/>
  <c r="G257" i="13"/>
  <c r="G252" i="13"/>
  <c r="G277" i="13"/>
  <c r="G272" i="13"/>
  <c r="G267" i="13"/>
  <c r="F685" i="13"/>
  <c r="E685" i="13"/>
  <c r="F684" i="13"/>
  <c r="E684" i="13"/>
  <c r="F683" i="13"/>
  <c r="E683" i="13"/>
  <c r="F682" i="13"/>
  <c r="E682" i="13"/>
  <c r="AQ681" i="13"/>
  <c r="AP681" i="13"/>
  <c r="AO681" i="13"/>
  <c r="AN681" i="13"/>
  <c r="AM681" i="13"/>
  <c r="AL681" i="13"/>
  <c r="AK681" i="13"/>
  <c r="AJ681" i="13"/>
  <c r="AI681" i="13"/>
  <c r="AH681" i="13"/>
  <c r="AG681" i="13"/>
  <c r="AF681" i="13"/>
  <c r="AE681" i="13"/>
  <c r="AD681" i="13"/>
  <c r="AC681" i="13"/>
  <c r="AB681" i="13"/>
  <c r="AA681" i="13"/>
  <c r="Z681" i="13"/>
  <c r="Y681" i="13"/>
  <c r="X681" i="13"/>
  <c r="W681" i="13"/>
  <c r="V681" i="13"/>
  <c r="U681" i="13"/>
  <c r="T681" i="13"/>
  <c r="S681" i="13"/>
  <c r="R681" i="13"/>
  <c r="Q681" i="13"/>
  <c r="P681" i="13"/>
  <c r="O681" i="13"/>
  <c r="N681" i="13"/>
  <c r="M681" i="13"/>
  <c r="L681" i="13"/>
  <c r="K681" i="13"/>
  <c r="J681" i="13"/>
  <c r="I681" i="13"/>
  <c r="H681" i="13"/>
  <c r="F679" i="13"/>
  <c r="E679" i="13"/>
  <c r="F678" i="13"/>
  <c r="E678" i="13"/>
  <c r="F677" i="13"/>
  <c r="E677" i="13"/>
  <c r="F676" i="13"/>
  <c r="E676" i="13"/>
  <c r="AQ675" i="13"/>
  <c r="AP675" i="13"/>
  <c r="AO675" i="13"/>
  <c r="AN675" i="13"/>
  <c r="AM675" i="13"/>
  <c r="AL675" i="13"/>
  <c r="AK675" i="13"/>
  <c r="AJ675" i="13"/>
  <c r="AI675" i="13"/>
  <c r="AH675" i="13"/>
  <c r="AG675" i="13"/>
  <c r="AF675" i="13"/>
  <c r="AE675" i="13"/>
  <c r="AD675" i="13"/>
  <c r="AC675" i="13"/>
  <c r="AB675" i="13"/>
  <c r="AA675" i="13"/>
  <c r="Z675" i="13"/>
  <c r="Y675" i="13"/>
  <c r="X675" i="13"/>
  <c r="W675" i="13"/>
  <c r="V675" i="13"/>
  <c r="U675" i="13"/>
  <c r="T675" i="13"/>
  <c r="S675" i="13"/>
  <c r="R675" i="13"/>
  <c r="Q675" i="13"/>
  <c r="P675" i="13"/>
  <c r="O675" i="13"/>
  <c r="N675" i="13"/>
  <c r="M675" i="13"/>
  <c r="L675" i="13"/>
  <c r="K675" i="13"/>
  <c r="J675" i="13"/>
  <c r="I675" i="13"/>
  <c r="H675" i="13"/>
  <c r="F675" i="13" l="1"/>
  <c r="E536" i="13"/>
  <c r="E681" i="13"/>
  <c r="H531" i="13"/>
  <c r="H699" i="13" s="1"/>
  <c r="G676" i="13"/>
  <c r="G679" i="13"/>
  <c r="G677" i="13"/>
  <c r="G678" i="13"/>
  <c r="F681" i="13"/>
  <c r="G681" i="13" s="1"/>
  <c r="G682" i="13"/>
  <c r="G683" i="13"/>
  <c r="G684" i="13"/>
  <c r="G685" i="13"/>
  <c r="E675" i="13"/>
  <c r="F662" i="13"/>
  <c r="E662" i="13"/>
  <c r="F656" i="13"/>
  <c r="E656" i="13"/>
  <c r="F650" i="13"/>
  <c r="E650" i="13"/>
  <c r="F644" i="13"/>
  <c r="E644" i="13"/>
  <c r="F620" i="13"/>
  <c r="E620" i="13"/>
  <c r="F614" i="13"/>
  <c r="E614" i="13"/>
  <c r="F608" i="13"/>
  <c r="E608" i="13"/>
  <c r="F602" i="13"/>
  <c r="E602" i="13"/>
  <c r="F596" i="13"/>
  <c r="E596" i="13"/>
  <c r="F590" i="13"/>
  <c r="E590" i="13"/>
  <c r="F584" i="13"/>
  <c r="E584" i="13"/>
  <c r="F578" i="13"/>
  <c r="E578" i="13"/>
  <c r="F572" i="13"/>
  <c r="E572" i="13"/>
  <c r="F566" i="13"/>
  <c r="E566" i="13"/>
  <c r="F560" i="13"/>
  <c r="E560" i="13"/>
  <c r="AC540" i="13"/>
  <c r="AC534" i="13" s="1"/>
  <c r="AC539" i="13"/>
  <c r="AC533" i="13" s="1"/>
  <c r="AC538" i="13"/>
  <c r="AC532" i="13" s="1"/>
  <c r="G675" i="13" l="1"/>
  <c r="G566" i="13"/>
  <c r="G578" i="13"/>
  <c r="G584" i="13"/>
  <c r="G596" i="13"/>
  <c r="G602" i="13"/>
  <c r="G608" i="13"/>
  <c r="G614" i="13"/>
  <c r="G620" i="13"/>
  <c r="G560" i="13"/>
  <c r="G572" i="13"/>
  <c r="G590" i="13"/>
  <c r="G644" i="13"/>
  <c r="G650" i="13"/>
  <c r="G656" i="13"/>
  <c r="G662" i="13"/>
  <c r="L513" i="13"/>
  <c r="K513" i="13"/>
  <c r="M513" i="13" l="1"/>
  <c r="M518" i="13" s="1"/>
  <c r="M523" i="13" s="1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H33" i="13"/>
  <c r="I33" i="13"/>
  <c r="J33" i="13"/>
  <c r="K33" i="13"/>
  <c r="L33" i="13"/>
  <c r="M33" i="13"/>
  <c r="N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H32" i="13"/>
  <c r="I32" i="13"/>
  <c r="J32" i="13"/>
  <c r="K32" i="13"/>
  <c r="L32" i="13"/>
  <c r="M32" i="13"/>
  <c r="N32" i="13"/>
  <c r="Q32" i="13"/>
  <c r="R32" i="13"/>
  <c r="S32" i="13"/>
  <c r="T32" i="13"/>
  <c r="U32" i="13"/>
  <c r="V32" i="13"/>
  <c r="W32" i="13"/>
  <c r="Y32" i="13"/>
  <c r="Z32" i="13"/>
  <c r="AA32" i="13"/>
  <c r="AB32" i="13"/>
  <c r="AC32" i="13"/>
  <c r="AE32" i="13"/>
  <c r="AF32" i="13"/>
  <c r="AG32" i="13"/>
  <c r="AH32" i="13"/>
  <c r="AI32" i="13"/>
  <c r="AJ32" i="13"/>
  <c r="AK32" i="13"/>
  <c r="AL32" i="13"/>
  <c r="AM32" i="13"/>
  <c r="AO32" i="13"/>
  <c r="AP32" i="13"/>
  <c r="AQ32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H30" i="13"/>
  <c r="I483" i="13"/>
  <c r="J483" i="13"/>
  <c r="K483" i="13"/>
  <c r="L483" i="13"/>
  <c r="M483" i="13"/>
  <c r="N483" i="13"/>
  <c r="O483" i="13"/>
  <c r="P483" i="13"/>
  <c r="Q483" i="13"/>
  <c r="R483" i="13"/>
  <c r="S483" i="13"/>
  <c r="T483" i="13"/>
  <c r="U483" i="13"/>
  <c r="V483" i="13"/>
  <c r="W483" i="13"/>
  <c r="X483" i="13"/>
  <c r="Y483" i="13"/>
  <c r="Z483" i="13"/>
  <c r="AA483" i="13"/>
  <c r="AB483" i="13"/>
  <c r="AC483" i="13"/>
  <c r="AD483" i="13"/>
  <c r="AE483" i="13"/>
  <c r="AF483" i="13"/>
  <c r="AG483" i="13"/>
  <c r="AH483" i="13"/>
  <c r="AI483" i="13"/>
  <c r="AJ483" i="13"/>
  <c r="AK483" i="13"/>
  <c r="AL483" i="13"/>
  <c r="AM483" i="13"/>
  <c r="AN483" i="13"/>
  <c r="AO483" i="13"/>
  <c r="AP483" i="13"/>
  <c r="AQ483" i="13"/>
  <c r="H483" i="13"/>
  <c r="E526" i="13"/>
  <c r="F526" i="13"/>
  <c r="E527" i="13"/>
  <c r="F527" i="13"/>
  <c r="E528" i="13"/>
  <c r="F528" i="13"/>
  <c r="E529" i="13"/>
  <c r="F529" i="13"/>
  <c r="H517" i="13"/>
  <c r="H522" i="13" s="1"/>
  <c r="I517" i="13"/>
  <c r="I522" i="13" s="1"/>
  <c r="J517" i="13"/>
  <c r="J522" i="13" s="1"/>
  <c r="K517" i="13"/>
  <c r="K522" i="13" s="1"/>
  <c r="L517" i="13"/>
  <c r="L522" i="13" s="1"/>
  <c r="M517" i="13"/>
  <c r="M522" i="13" s="1"/>
  <c r="N517" i="13"/>
  <c r="N522" i="13" s="1"/>
  <c r="O517" i="13"/>
  <c r="O522" i="13" s="1"/>
  <c r="P517" i="13"/>
  <c r="P522" i="13" s="1"/>
  <c r="Q517" i="13"/>
  <c r="Q522" i="13" s="1"/>
  <c r="R517" i="13"/>
  <c r="R522" i="13" s="1"/>
  <c r="S517" i="13"/>
  <c r="S522" i="13" s="1"/>
  <c r="T517" i="13"/>
  <c r="T522" i="13" s="1"/>
  <c r="U517" i="13"/>
  <c r="U522" i="13" s="1"/>
  <c r="V517" i="13"/>
  <c r="V522" i="13" s="1"/>
  <c r="W517" i="13"/>
  <c r="W522" i="13" s="1"/>
  <c r="X517" i="13"/>
  <c r="X522" i="13" s="1"/>
  <c r="Y517" i="13"/>
  <c r="Y522" i="13" s="1"/>
  <c r="Z517" i="13"/>
  <c r="Z522" i="13" s="1"/>
  <c r="AA517" i="13"/>
  <c r="AA522" i="13" s="1"/>
  <c r="AB517" i="13"/>
  <c r="AB522" i="13" s="1"/>
  <c r="AC517" i="13"/>
  <c r="AC522" i="13" s="1"/>
  <c r="AD517" i="13"/>
  <c r="AD522" i="13" s="1"/>
  <c r="AE517" i="13"/>
  <c r="AE522" i="13" s="1"/>
  <c r="AF517" i="13"/>
  <c r="AF522" i="13" s="1"/>
  <c r="AG517" i="13"/>
  <c r="AG522" i="13" s="1"/>
  <c r="AH517" i="13"/>
  <c r="AH522" i="13" s="1"/>
  <c r="AI517" i="13"/>
  <c r="AI522" i="13" s="1"/>
  <c r="AJ517" i="13"/>
  <c r="AJ522" i="13" s="1"/>
  <c r="AK517" i="13"/>
  <c r="AK522" i="13" s="1"/>
  <c r="AL517" i="13"/>
  <c r="AL522" i="13" s="1"/>
  <c r="AM517" i="13"/>
  <c r="AM522" i="13" s="1"/>
  <c r="AN517" i="13"/>
  <c r="AN522" i="13" s="1"/>
  <c r="AO517" i="13"/>
  <c r="AO522" i="13" s="1"/>
  <c r="AP517" i="13"/>
  <c r="AP522" i="13" s="1"/>
  <c r="AQ517" i="13"/>
  <c r="AQ522" i="13" s="1"/>
  <c r="H518" i="13"/>
  <c r="H523" i="13" s="1"/>
  <c r="I518" i="13"/>
  <c r="I523" i="13" s="1"/>
  <c r="J518" i="13"/>
  <c r="J523" i="13" s="1"/>
  <c r="K518" i="13"/>
  <c r="K523" i="13" s="1"/>
  <c r="L518" i="13"/>
  <c r="L523" i="13" s="1"/>
  <c r="N518" i="13"/>
  <c r="N523" i="13" s="1"/>
  <c r="O518" i="13"/>
  <c r="O523" i="13" s="1"/>
  <c r="P518" i="13"/>
  <c r="P523" i="13" s="1"/>
  <c r="Q518" i="13"/>
  <c r="Q523" i="13" s="1"/>
  <c r="R518" i="13"/>
  <c r="R523" i="13" s="1"/>
  <c r="S518" i="13"/>
  <c r="S523" i="13" s="1"/>
  <c r="T518" i="13"/>
  <c r="T523" i="13" s="1"/>
  <c r="U518" i="13"/>
  <c r="U523" i="13" s="1"/>
  <c r="V518" i="13"/>
  <c r="V523" i="13" s="1"/>
  <c r="W518" i="13"/>
  <c r="W523" i="13" s="1"/>
  <c r="X518" i="13"/>
  <c r="X523" i="13" s="1"/>
  <c r="Y518" i="13"/>
  <c r="Y523" i="13" s="1"/>
  <c r="Z518" i="13"/>
  <c r="Z523" i="13" s="1"/>
  <c r="AA518" i="13"/>
  <c r="AA523" i="13" s="1"/>
  <c r="AB518" i="13"/>
  <c r="AB523" i="13" s="1"/>
  <c r="AC518" i="13"/>
  <c r="AC523" i="13" s="1"/>
  <c r="AD518" i="13"/>
  <c r="AD523" i="13" s="1"/>
  <c r="AE518" i="13"/>
  <c r="AE523" i="13" s="1"/>
  <c r="AF518" i="13"/>
  <c r="AF523" i="13" s="1"/>
  <c r="AG518" i="13"/>
  <c r="AG523" i="13" s="1"/>
  <c r="AH518" i="13"/>
  <c r="AH523" i="13" s="1"/>
  <c r="AI518" i="13"/>
  <c r="AI523" i="13" s="1"/>
  <c r="AJ518" i="13"/>
  <c r="AJ523" i="13" s="1"/>
  <c r="AK518" i="13"/>
  <c r="AK523" i="13" s="1"/>
  <c r="AL518" i="13"/>
  <c r="AL523" i="13" s="1"/>
  <c r="AM518" i="13"/>
  <c r="AM523" i="13" s="1"/>
  <c r="AN518" i="13"/>
  <c r="AN523" i="13" s="1"/>
  <c r="AO518" i="13"/>
  <c r="AO523" i="13" s="1"/>
  <c r="AP518" i="13"/>
  <c r="AP523" i="13" s="1"/>
  <c r="AQ518" i="13"/>
  <c r="AQ523" i="13" s="1"/>
  <c r="H519" i="13"/>
  <c r="H524" i="13" s="1"/>
  <c r="I519" i="13"/>
  <c r="I524" i="13" s="1"/>
  <c r="J519" i="13"/>
  <c r="J524" i="13" s="1"/>
  <c r="K519" i="13"/>
  <c r="K524" i="13" s="1"/>
  <c r="L519" i="13"/>
  <c r="L524" i="13" s="1"/>
  <c r="M519" i="13"/>
  <c r="M524" i="13" s="1"/>
  <c r="N519" i="13"/>
  <c r="N524" i="13" s="1"/>
  <c r="O519" i="13"/>
  <c r="O524" i="13" s="1"/>
  <c r="P519" i="13"/>
  <c r="P524" i="13" s="1"/>
  <c r="Q519" i="13"/>
  <c r="Q524" i="13" s="1"/>
  <c r="R519" i="13"/>
  <c r="R524" i="13" s="1"/>
  <c r="S519" i="13"/>
  <c r="S524" i="13" s="1"/>
  <c r="T519" i="13"/>
  <c r="T524" i="13" s="1"/>
  <c r="U519" i="13"/>
  <c r="U524" i="13" s="1"/>
  <c r="V519" i="13"/>
  <c r="V524" i="13" s="1"/>
  <c r="W519" i="13"/>
  <c r="W524" i="13" s="1"/>
  <c r="X519" i="13"/>
  <c r="X524" i="13" s="1"/>
  <c r="Y519" i="13"/>
  <c r="Y524" i="13" s="1"/>
  <c r="Z519" i="13"/>
  <c r="Z524" i="13" s="1"/>
  <c r="AA519" i="13"/>
  <c r="AA524" i="13" s="1"/>
  <c r="AB519" i="13"/>
  <c r="AB524" i="13" s="1"/>
  <c r="AC519" i="13"/>
  <c r="AC524" i="13" s="1"/>
  <c r="AD519" i="13"/>
  <c r="AD524" i="13" s="1"/>
  <c r="AE519" i="13"/>
  <c r="AE524" i="13" s="1"/>
  <c r="AF519" i="13"/>
  <c r="AF524" i="13" s="1"/>
  <c r="AG519" i="13"/>
  <c r="AG524" i="13" s="1"/>
  <c r="AH519" i="13"/>
  <c r="AH524" i="13" s="1"/>
  <c r="AI519" i="13"/>
  <c r="AI524" i="13" s="1"/>
  <c r="AJ519" i="13"/>
  <c r="AJ524" i="13" s="1"/>
  <c r="AK519" i="13"/>
  <c r="AK524" i="13" s="1"/>
  <c r="AL519" i="13"/>
  <c r="AL524" i="13" s="1"/>
  <c r="AM519" i="13"/>
  <c r="AM524" i="13" s="1"/>
  <c r="AN519" i="13"/>
  <c r="AN524" i="13" s="1"/>
  <c r="AO519" i="13"/>
  <c r="AO524" i="13" s="1"/>
  <c r="AP519" i="13"/>
  <c r="AP524" i="13" s="1"/>
  <c r="AQ519" i="13"/>
  <c r="AQ524" i="13" s="1"/>
  <c r="I516" i="13"/>
  <c r="I521" i="13" s="1"/>
  <c r="J516" i="13"/>
  <c r="J521" i="13" s="1"/>
  <c r="K516" i="13"/>
  <c r="K521" i="13" s="1"/>
  <c r="L516" i="13"/>
  <c r="L521" i="13" s="1"/>
  <c r="M516" i="13"/>
  <c r="M521" i="13" s="1"/>
  <c r="N516" i="13"/>
  <c r="N521" i="13" s="1"/>
  <c r="O516" i="13"/>
  <c r="O521" i="13" s="1"/>
  <c r="P516" i="13"/>
  <c r="P521" i="13" s="1"/>
  <c r="Q516" i="13"/>
  <c r="Q521" i="13" s="1"/>
  <c r="R516" i="13"/>
  <c r="R521" i="13" s="1"/>
  <c r="S516" i="13"/>
  <c r="S521" i="13" s="1"/>
  <c r="T516" i="13"/>
  <c r="T521" i="13" s="1"/>
  <c r="U516" i="13"/>
  <c r="U521" i="13" s="1"/>
  <c r="V516" i="13"/>
  <c r="V521" i="13" s="1"/>
  <c r="W516" i="13"/>
  <c r="W521" i="13" s="1"/>
  <c r="X516" i="13"/>
  <c r="X521" i="13" s="1"/>
  <c r="Y516" i="13"/>
  <c r="Y521" i="13" s="1"/>
  <c r="Z516" i="13"/>
  <c r="Z521" i="13" s="1"/>
  <c r="AA516" i="13"/>
  <c r="AA521" i="13" s="1"/>
  <c r="AB516" i="13"/>
  <c r="AB521" i="13" s="1"/>
  <c r="AC516" i="13"/>
  <c r="AC521" i="13" s="1"/>
  <c r="AD516" i="13"/>
  <c r="AD521" i="13" s="1"/>
  <c r="AE516" i="13"/>
  <c r="AE521" i="13" s="1"/>
  <c r="AF516" i="13"/>
  <c r="AF521" i="13" s="1"/>
  <c r="AG516" i="13"/>
  <c r="AG521" i="13" s="1"/>
  <c r="AH516" i="13"/>
  <c r="AH521" i="13" s="1"/>
  <c r="AI516" i="13"/>
  <c r="AI521" i="13" s="1"/>
  <c r="AJ516" i="13"/>
  <c r="AJ521" i="13" s="1"/>
  <c r="AK516" i="13"/>
  <c r="AK521" i="13" s="1"/>
  <c r="AL516" i="13"/>
  <c r="AL521" i="13" s="1"/>
  <c r="AM516" i="13"/>
  <c r="AM521" i="13" s="1"/>
  <c r="AN516" i="13"/>
  <c r="AN521" i="13" s="1"/>
  <c r="AO516" i="13"/>
  <c r="AO521" i="13" s="1"/>
  <c r="AP516" i="13"/>
  <c r="AP521" i="13" s="1"/>
  <c r="AQ516" i="13"/>
  <c r="AQ521" i="13" s="1"/>
  <c r="H516" i="13"/>
  <c r="H521" i="13" s="1"/>
  <c r="H802" i="13" s="1"/>
  <c r="H501" i="13"/>
  <c r="I501" i="13"/>
  <c r="J501" i="13"/>
  <c r="K501" i="13"/>
  <c r="L501" i="13"/>
  <c r="M501" i="13"/>
  <c r="N501" i="13"/>
  <c r="O501" i="13"/>
  <c r="P501" i="13"/>
  <c r="Q501" i="13"/>
  <c r="R501" i="13"/>
  <c r="S501" i="13"/>
  <c r="T501" i="13"/>
  <c r="U501" i="13"/>
  <c r="V501" i="13"/>
  <c r="W501" i="13"/>
  <c r="X501" i="13"/>
  <c r="Y501" i="13"/>
  <c r="Z501" i="13"/>
  <c r="AA501" i="13"/>
  <c r="AB501" i="13"/>
  <c r="AC501" i="13"/>
  <c r="AD501" i="13"/>
  <c r="AE501" i="13"/>
  <c r="AF501" i="13"/>
  <c r="AG501" i="13"/>
  <c r="AH501" i="13"/>
  <c r="AI501" i="13"/>
  <c r="AJ501" i="13"/>
  <c r="AK501" i="13"/>
  <c r="AL501" i="13"/>
  <c r="AM501" i="13"/>
  <c r="AN501" i="13"/>
  <c r="AO501" i="13"/>
  <c r="AP501" i="13"/>
  <c r="AQ501" i="13"/>
  <c r="H502" i="13"/>
  <c r="I502" i="13"/>
  <c r="J502" i="13"/>
  <c r="K502" i="13"/>
  <c r="L502" i="13"/>
  <c r="M502" i="13"/>
  <c r="N502" i="13"/>
  <c r="O502" i="13"/>
  <c r="P502" i="13"/>
  <c r="Q502" i="13"/>
  <c r="R502" i="13"/>
  <c r="S502" i="13"/>
  <c r="T502" i="13"/>
  <c r="U502" i="13"/>
  <c r="V502" i="13"/>
  <c r="W502" i="13"/>
  <c r="X502" i="13"/>
  <c r="Y502" i="13"/>
  <c r="Z502" i="13"/>
  <c r="AA502" i="13"/>
  <c r="AB502" i="13"/>
  <c r="AC502" i="13"/>
  <c r="AD502" i="13"/>
  <c r="AE502" i="13"/>
  <c r="AF502" i="13"/>
  <c r="AG502" i="13"/>
  <c r="AH502" i="13"/>
  <c r="AI502" i="13"/>
  <c r="AJ502" i="13"/>
  <c r="AK502" i="13"/>
  <c r="AL502" i="13"/>
  <c r="AM502" i="13"/>
  <c r="AN502" i="13"/>
  <c r="AO502" i="13"/>
  <c r="AP502" i="13"/>
  <c r="AQ502" i="13"/>
  <c r="H503" i="13"/>
  <c r="I503" i="13"/>
  <c r="J503" i="13"/>
  <c r="K503" i="13"/>
  <c r="L503" i="13"/>
  <c r="M503" i="13"/>
  <c r="N503" i="13"/>
  <c r="O503" i="13"/>
  <c r="P503" i="13"/>
  <c r="Q503" i="13"/>
  <c r="R503" i="13"/>
  <c r="S503" i="13"/>
  <c r="T503" i="13"/>
  <c r="U503" i="13"/>
  <c r="V503" i="13"/>
  <c r="W503" i="13"/>
  <c r="X503" i="13"/>
  <c r="Y503" i="13"/>
  <c r="Z503" i="13"/>
  <c r="AA503" i="13"/>
  <c r="AB503" i="13"/>
  <c r="AC503" i="13"/>
  <c r="AD503" i="13"/>
  <c r="AE503" i="13"/>
  <c r="AF503" i="13"/>
  <c r="AG503" i="13"/>
  <c r="AH503" i="13"/>
  <c r="AI503" i="13"/>
  <c r="AJ503" i="13"/>
  <c r="AK503" i="13"/>
  <c r="AL503" i="13"/>
  <c r="AM503" i="13"/>
  <c r="AN503" i="13"/>
  <c r="AO503" i="13"/>
  <c r="AP503" i="13"/>
  <c r="AQ503" i="13"/>
  <c r="I500" i="13"/>
  <c r="J500" i="13"/>
  <c r="K500" i="13"/>
  <c r="L500" i="13"/>
  <c r="M500" i="13"/>
  <c r="N500" i="13"/>
  <c r="O500" i="13"/>
  <c r="P500" i="13"/>
  <c r="Q500" i="13"/>
  <c r="R500" i="13"/>
  <c r="S500" i="13"/>
  <c r="T500" i="13"/>
  <c r="U500" i="13"/>
  <c r="V500" i="13"/>
  <c r="W500" i="13"/>
  <c r="X500" i="13"/>
  <c r="Y500" i="13"/>
  <c r="Z500" i="13"/>
  <c r="AA500" i="13"/>
  <c r="AB500" i="13"/>
  <c r="AC500" i="13"/>
  <c r="AD500" i="13"/>
  <c r="AE500" i="13"/>
  <c r="AF500" i="13"/>
  <c r="AG500" i="13"/>
  <c r="AH500" i="13"/>
  <c r="AI500" i="13"/>
  <c r="AJ500" i="13"/>
  <c r="AK500" i="13"/>
  <c r="AL500" i="13"/>
  <c r="AM500" i="13"/>
  <c r="AN500" i="13"/>
  <c r="AO500" i="13"/>
  <c r="AP500" i="13"/>
  <c r="AQ500" i="13"/>
  <c r="H500" i="13"/>
  <c r="E505" i="13"/>
  <c r="F505" i="13"/>
  <c r="E506" i="13"/>
  <c r="F506" i="13"/>
  <c r="E507" i="13"/>
  <c r="F507" i="13"/>
  <c r="E508" i="13"/>
  <c r="F508" i="13"/>
  <c r="E500" i="13" l="1"/>
  <c r="E502" i="13"/>
  <c r="G529" i="13"/>
  <c r="G528" i="13"/>
  <c r="G527" i="13"/>
  <c r="G526" i="13"/>
  <c r="J16" i="13"/>
  <c r="F522" i="13"/>
  <c r="F43" i="13" s="1"/>
  <c r="F503" i="13"/>
  <c r="E503" i="13"/>
  <c r="F502" i="13"/>
  <c r="F501" i="13"/>
  <c r="E501" i="13"/>
  <c r="E521" i="13"/>
  <c r="E42" i="13" s="1"/>
  <c r="F521" i="13"/>
  <c r="F524" i="13"/>
  <c r="E524" i="13"/>
  <c r="E45" i="13" s="1"/>
  <c r="E522" i="13"/>
  <c r="E43" i="13" s="1"/>
  <c r="G508" i="13"/>
  <c r="G507" i="13"/>
  <c r="G506" i="13"/>
  <c r="G505" i="13"/>
  <c r="F500" i="13"/>
  <c r="G500" i="13" s="1"/>
  <c r="AL16" i="13"/>
  <c r="AQ29" i="13"/>
  <c r="AO29" i="13"/>
  <c r="AM29" i="13"/>
  <c r="AK29" i="13"/>
  <c r="AI29" i="13"/>
  <c r="AG29" i="13"/>
  <c r="AE29" i="13"/>
  <c r="AC29" i="13"/>
  <c r="AA29" i="13"/>
  <c r="Y29" i="13"/>
  <c r="W29" i="13"/>
  <c r="U29" i="13"/>
  <c r="S29" i="13"/>
  <c r="Q29" i="13"/>
  <c r="N29" i="13"/>
  <c r="L29" i="13"/>
  <c r="J29" i="13"/>
  <c r="H29" i="13"/>
  <c r="AP29" i="13"/>
  <c r="AN16" i="13"/>
  <c r="AL29" i="13"/>
  <c r="AJ29" i="13"/>
  <c r="AH29" i="13"/>
  <c r="AF29" i="13"/>
  <c r="AD16" i="13"/>
  <c r="AB29" i="13"/>
  <c r="Z29" i="13"/>
  <c r="X16" i="13"/>
  <c r="V29" i="13"/>
  <c r="T29" i="13"/>
  <c r="R29" i="13"/>
  <c r="O32" i="13"/>
  <c r="O29" i="13" s="1"/>
  <c r="P32" i="13"/>
  <c r="P29" i="13" s="1"/>
  <c r="M29" i="13"/>
  <c r="K29" i="13"/>
  <c r="I29" i="13"/>
  <c r="O33" i="13"/>
  <c r="P33" i="13"/>
  <c r="F523" i="13"/>
  <c r="F44" i="13" s="1"/>
  <c r="AB16" i="13"/>
  <c r="AH16" i="13"/>
  <c r="V16" i="13"/>
  <c r="AJ16" i="13"/>
  <c r="Z16" i="13"/>
  <c r="R16" i="13"/>
  <c r="N16" i="13"/>
  <c r="AN32" i="13"/>
  <c r="AN29" i="13" s="1"/>
  <c r="AD32" i="13"/>
  <c r="AD29" i="13" s="1"/>
  <c r="X32" i="13"/>
  <c r="X29" i="13" s="1"/>
  <c r="AP16" i="13"/>
  <c r="AF16" i="13"/>
  <c r="T16" i="13"/>
  <c r="L16" i="13"/>
  <c r="AQ16" i="13"/>
  <c r="AO16" i="13"/>
  <c r="AM16" i="13"/>
  <c r="AK16" i="13"/>
  <c r="AI16" i="13"/>
  <c r="AG16" i="13"/>
  <c r="AE16" i="13"/>
  <c r="AC16" i="13"/>
  <c r="AA16" i="13"/>
  <c r="Y16" i="13"/>
  <c r="W16" i="13"/>
  <c r="U16" i="13"/>
  <c r="S16" i="13"/>
  <c r="Q16" i="13"/>
  <c r="O16" i="13"/>
  <c r="M16" i="13"/>
  <c r="K16" i="13"/>
  <c r="I16" i="13"/>
  <c r="E523" i="13"/>
  <c r="H520" i="13"/>
  <c r="H499" i="13"/>
  <c r="G502" i="13" l="1"/>
  <c r="G503" i="13"/>
  <c r="G523" i="13"/>
  <c r="P16" i="13"/>
  <c r="F42" i="13"/>
  <c r="G521" i="13"/>
  <c r="F45" i="13"/>
  <c r="G524" i="13"/>
  <c r="G501" i="13"/>
  <c r="G522" i="13"/>
  <c r="E44" i="13"/>
  <c r="G44" i="13" s="1"/>
  <c r="AQ717" i="13"/>
  <c r="I717" i="13"/>
  <c r="J717" i="13"/>
  <c r="K717" i="13"/>
  <c r="L717" i="13"/>
  <c r="M717" i="13"/>
  <c r="N717" i="13"/>
  <c r="O717" i="13"/>
  <c r="P717" i="13"/>
  <c r="Q717" i="13"/>
  <c r="R717" i="13"/>
  <c r="S717" i="13"/>
  <c r="T717" i="13"/>
  <c r="U717" i="13"/>
  <c r="V717" i="13"/>
  <c r="W717" i="13"/>
  <c r="X717" i="13"/>
  <c r="Y717" i="13"/>
  <c r="Z717" i="13"/>
  <c r="AA717" i="13"/>
  <c r="AB717" i="13"/>
  <c r="AC717" i="13"/>
  <c r="AD717" i="13"/>
  <c r="AE717" i="13"/>
  <c r="AF717" i="13"/>
  <c r="AG717" i="13"/>
  <c r="AH717" i="13"/>
  <c r="AI717" i="13"/>
  <c r="AJ717" i="13"/>
  <c r="AK717" i="13"/>
  <c r="AL717" i="13"/>
  <c r="AM717" i="13"/>
  <c r="AN717" i="13"/>
  <c r="AO717" i="13"/>
  <c r="AP717" i="13"/>
  <c r="H717" i="13"/>
  <c r="I711" i="13"/>
  <c r="J711" i="13"/>
  <c r="K711" i="13"/>
  <c r="L711" i="13"/>
  <c r="M711" i="13"/>
  <c r="N711" i="13"/>
  <c r="O711" i="13"/>
  <c r="P711" i="13"/>
  <c r="Q711" i="13"/>
  <c r="R711" i="13"/>
  <c r="S711" i="13"/>
  <c r="T711" i="13"/>
  <c r="U711" i="13"/>
  <c r="V711" i="13"/>
  <c r="W711" i="13"/>
  <c r="X711" i="13"/>
  <c r="Y711" i="13"/>
  <c r="Z711" i="13"/>
  <c r="AA711" i="13"/>
  <c r="AB711" i="13"/>
  <c r="AC711" i="13"/>
  <c r="AD711" i="13"/>
  <c r="AE711" i="13"/>
  <c r="AF711" i="13"/>
  <c r="AG711" i="13"/>
  <c r="AH711" i="13"/>
  <c r="AI711" i="13"/>
  <c r="AJ711" i="13"/>
  <c r="AK711" i="13"/>
  <c r="AL711" i="13"/>
  <c r="AM711" i="13"/>
  <c r="AN711" i="13"/>
  <c r="AO711" i="13"/>
  <c r="AP711" i="13"/>
  <c r="AQ711" i="13"/>
  <c r="H711" i="13"/>
  <c r="I705" i="13"/>
  <c r="J705" i="13"/>
  <c r="K705" i="13"/>
  <c r="L705" i="13"/>
  <c r="M705" i="13"/>
  <c r="N705" i="13"/>
  <c r="O705" i="13"/>
  <c r="P705" i="13"/>
  <c r="Q705" i="13"/>
  <c r="R705" i="13"/>
  <c r="S705" i="13"/>
  <c r="T705" i="13"/>
  <c r="U705" i="13"/>
  <c r="V705" i="13"/>
  <c r="W705" i="13"/>
  <c r="X705" i="13"/>
  <c r="Y705" i="13"/>
  <c r="Z705" i="13"/>
  <c r="AA705" i="13"/>
  <c r="AB705" i="13"/>
  <c r="AC705" i="13"/>
  <c r="AD705" i="13"/>
  <c r="AE705" i="13"/>
  <c r="AF705" i="13"/>
  <c r="AG705" i="13"/>
  <c r="AH705" i="13"/>
  <c r="AI705" i="13"/>
  <c r="AJ705" i="13"/>
  <c r="AK705" i="13"/>
  <c r="AL705" i="13"/>
  <c r="AM705" i="13"/>
  <c r="AN705" i="13"/>
  <c r="AO705" i="13"/>
  <c r="AP705" i="13"/>
  <c r="AQ705" i="13"/>
  <c r="E710" i="13"/>
  <c r="F710" i="13"/>
  <c r="H704" i="13"/>
  <c r="I704" i="13"/>
  <c r="J704" i="13"/>
  <c r="J788" i="13" s="1"/>
  <c r="K704" i="13"/>
  <c r="M704" i="13"/>
  <c r="M788" i="13" s="1"/>
  <c r="N704" i="13"/>
  <c r="N788" i="13" s="1"/>
  <c r="O704" i="13"/>
  <c r="O788" i="13" s="1"/>
  <c r="P704" i="13"/>
  <c r="P788" i="13" s="1"/>
  <c r="Q704" i="13"/>
  <c r="Q788" i="13" s="1"/>
  <c r="R704" i="13"/>
  <c r="R788" i="13" s="1"/>
  <c r="S704" i="13"/>
  <c r="S788" i="13" s="1"/>
  <c r="T704" i="13"/>
  <c r="T788" i="13" s="1"/>
  <c r="U704" i="13"/>
  <c r="U788" i="13" s="1"/>
  <c r="V704" i="13"/>
  <c r="V788" i="13" s="1"/>
  <c r="W704" i="13"/>
  <c r="W788" i="13" s="1"/>
  <c r="X704" i="13"/>
  <c r="X788" i="13" s="1"/>
  <c r="Y704" i="13"/>
  <c r="Y788" i="13" s="1"/>
  <c r="Z704" i="13"/>
  <c r="Z788" i="13" s="1"/>
  <c r="AA704" i="13"/>
  <c r="AA788" i="13" s="1"/>
  <c r="AB704" i="13"/>
  <c r="AB788" i="13" s="1"/>
  <c r="AC704" i="13"/>
  <c r="AC788" i="13" s="1"/>
  <c r="AD704" i="13"/>
  <c r="AD788" i="13" s="1"/>
  <c r="AE704" i="13"/>
  <c r="AE788" i="13" s="1"/>
  <c r="AF704" i="13"/>
  <c r="AF788" i="13" s="1"/>
  <c r="AG704" i="13"/>
  <c r="AG788" i="13" s="1"/>
  <c r="AH704" i="13"/>
  <c r="AH788" i="13" s="1"/>
  <c r="AI704" i="13"/>
  <c r="AI788" i="13" s="1"/>
  <c r="AJ704" i="13"/>
  <c r="AJ788" i="13" s="1"/>
  <c r="AK704" i="13"/>
  <c r="AK788" i="13" s="1"/>
  <c r="AL704" i="13"/>
  <c r="AL788" i="13" s="1"/>
  <c r="AM704" i="13"/>
  <c r="AM788" i="13" s="1"/>
  <c r="AN704" i="13"/>
  <c r="AN788" i="13" s="1"/>
  <c r="AO704" i="13"/>
  <c r="AO788" i="13" s="1"/>
  <c r="AP704" i="13"/>
  <c r="AP788" i="13" s="1"/>
  <c r="AQ704" i="13"/>
  <c r="AQ788" i="13" s="1"/>
  <c r="I669" i="13"/>
  <c r="J669" i="13"/>
  <c r="K669" i="13"/>
  <c r="L669" i="13"/>
  <c r="M669" i="13"/>
  <c r="N669" i="13"/>
  <c r="O669" i="13"/>
  <c r="P669" i="13"/>
  <c r="Q669" i="13"/>
  <c r="R669" i="13"/>
  <c r="S669" i="13"/>
  <c r="T669" i="13"/>
  <c r="U669" i="13"/>
  <c r="V669" i="13"/>
  <c r="W669" i="13"/>
  <c r="X669" i="13"/>
  <c r="Y669" i="13"/>
  <c r="Z669" i="13"/>
  <c r="AA669" i="13"/>
  <c r="AB669" i="13"/>
  <c r="AC669" i="13"/>
  <c r="AD669" i="13"/>
  <c r="AE669" i="13"/>
  <c r="AF669" i="13"/>
  <c r="AG669" i="13"/>
  <c r="AH669" i="13"/>
  <c r="AI669" i="13"/>
  <c r="AJ669" i="13"/>
  <c r="AK669" i="13"/>
  <c r="AL669" i="13"/>
  <c r="AM669" i="13"/>
  <c r="AN669" i="13"/>
  <c r="AO669" i="13"/>
  <c r="AP669" i="13"/>
  <c r="AQ669" i="13"/>
  <c r="H669" i="13"/>
  <c r="I663" i="13"/>
  <c r="J663" i="13"/>
  <c r="K663" i="13"/>
  <c r="L663" i="13"/>
  <c r="M663" i="13"/>
  <c r="N663" i="13"/>
  <c r="O663" i="13"/>
  <c r="P663" i="13"/>
  <c r="Q663" i="13"/>
  <c r="R663" i="13"/>
  <c r="S663" i="13"/>
  <c r="T663" i="13"/>
  <c r="U663" i="13"/>
  <c r="V663" i="13"/>
  <c r="W663" i="13"/>
  <c r="X663" i="13"/>
  <c r="Y663" i="13"/>
  <c r="Z663" i="13"/>
  <c r="AA663" i="13"/>
  <c r="AB663" i="13"/>
  <c r="AC663" i="13"/>
  <c r="AD663" i="13"/>
  <c r="AE663" i="13"/>
  <c r="AF663" i="13"/>
  <c r="AG663" i="13"/>
  <c r="AH663" i="13"/>
  <c r="AI663" i="13"/>
  <c r="AJ663" i="13"/>
  <c r="AK663" i="13"/>
  <c r="AL663" i="13"/>
  <c r="AM663" i="13"/>
  <c r="AN663" i="13"/>
  <c r="AO663" i="13"/>
  <c r="AP663" i="13"/>
  <c r="AQ663" i="13"/>
  <c r="H663" i="13"/>
  <c r="I657" i="13"/>
  <c r="J657" i="13"/>
  <c r="K657" i="13"/>
  <c r="L657" i="13"/>
  <c r="M657" i="13"/>
  <c r="N657" i="13"/>
  <c r="O657" i="13"/>
  <c r="P657" i="13"/>
  <c r="Q657" i="13"/>
  <c r="R657" i="13"/>
  <c r="S657" i="13"/>
  <c r="T657" i="13"/>
  <c r="U657" i="13"/>
  <c r="V657" i="13"/>
  <c r="W657" i="13"/>
  <c r="X657" i="13"/>
  <c r="Y657" i="13"/>
  <c r="Z657" i="13"/>
  <c r="AA657" i="13"/>
  <c r="AB657" i="13"/>
  <c r="AC657" i="13"/>
  <c r="AD657" i="13"/>
  <c r="AE657" i="13"/>
  <c r="AF657" i="13"/>
  <c r="AG657" i="13"/>
  <c r="AH657" i="13"/>
  <c r="AI657" i="13"/>
  <c r="AJ657" i="13"/>
  <c r="AK657" i="13"/>
  <c r="AL657" i="13"/>
  <c r="AM657" i="13"/>
  <c r="AN657" i="13"/>
  <c r="AO657" i="13"/>
  <c r="AP657" i="13"/>
  <c r="AQ657" i="13"/>
  <c r="H657" i="13"/>
  <c r="I651" i="13"/>
  <c r="J651" i="13"/>
  <c r="K651" i="13"/>
  <c r="L651" i="13"/>
  <c r="M651" i="13"/>
  <c r="N651" i="13"/>
  <c r="O651" i="13"/>
  <c r="P651" i="13"/>
  <c r="Q651" i="13"/>
  <c r="R651" i="13"/>
  <c r="S651" i="13"/>
  <c r="T651" i="13"/>
  <c r="U651" i="13"/>
  <c r="V651" i="13"/>
  <c r="W651" i="13"/>
  <c r="X651" i="13"/>
  <c r="Y651" i="13"/>
  <c r="Z651" i="13"/>
  <c r="AA651" i="13"/>
  <c r="AB651" i="13"/>
  <c r="AC651" i="13"/>
  <c r="AD651" i="13"/>
  <c r="AE651" i="13"/>
  <c r="AF651" i="13"/>
  <c r="AG651" i="13"/>
  <c r="AH651" i="13"/>
  <c r="AI651" i="13"/>
  <c r="AJ651" i="13"/>
  <c r="AK651" i="13"/>
  <c r="AL651" i="13"/>
  <c r="AM651" i="13"/>
  <c r="AN651" i="13"/>
  <c r="AO651" i="13"/>
  <c r="AP651" i="13"/>
  <c r="AQ651" i="13"/>
  <c r="H651" i="13"/>
  <c r="I645" i="13"/>
  <c r="J645" i="13"/>
  <c r="K645" i="13"/>
  <c r="L645" i="13"/>
  <c r="M645" i="13"/>
  <c r="N645" i="13"/>
  <c r="O645" i="13"/>
  <c r="P645" i="13"/>
  <c r="Q645" i="13"/>
  <c r="R645" i="13"/>
  <c r="S645" i="13"/>
  <c r="T645" i="13"/>
  <c r="U645" i="13"/>
  <c r="V645" i="13"/>
  <c r="W645" i="13"/>
  <c r="X645" i="13"/>
  <c r="Y645" i="13"/>
  <c r="Z645" i="13"/>
  <c r="AA645" i="13"/>
  <c r="AB645" i="13"/>
  <c r="AC645" i="13"/>
  <c r="AD645" i="13"/>
  <c r="AE645" i="13"/>
  <c r="AF645" i="13"/>
  <c r="AG645" i="13"/>
  <c r="AH645" i="13"/>
  <c r="AI645" i="13"/>
  <c r="AJ645" i="13"/>
  <c r="AK645" i="13"/>
  <c r="AL645" i="13"/>
  <c r="AM645" i="13"/>
  <c r="AN645" i="13"/>
  <c r="AO645" i="13"/>
  <c r="AP645" i="13"/>
  <c r="AQ645" i="13"/>
  <c r="H645" i="13"/>
  <c r="I639" i="13"/>
  <c r="J639" i="13"/>
  <c r="K639" i="13"/>
  <c r="L639" i="13"/>
  <c r="M639" i="13"/>
  <c r="N639" i="13"/>
  <c r="O639" i="13"/>
  <c r="P639" i="13"/>
  <c r="Q639" i="13"/>
  <c r="R639" i="13"/>
  <c r="S639" i="13"/>
  <c r="T639" i="13"/>
  <c r="U639" i="13"/>
  <c r="V639" i="13"/>
  <c r="W639" i="13"/>
  <c r="X639" i="13"/>
  <c r="Y639" i="13"/>
  <c r="Z639" i="13"/>
  <c r="AA639" i="13"/>
  <c r="AB639" i="13"/>
  <c r="AC639" i="13"/>
  <c r="AD639" i="13"/>
  <c r="AE639" i="13"/>
  <c r="AF639" i="13"/>
  <c r="AG639" i="13"/>
  <c r="AH639" i="13"/>
  <c r="AI639" i="13"/>
  <c r="AJ639" i="13"/>
  <c r="AK639" i="13"/>
  <c r="AL639" i="13"/>
  <c r="AM639" i="13"/>
  <c r="AN639" i="13"/>
  <c r="AO639" i="13"/>
  <c r="AP639" i="13"/>
  <c r="AQ639" i="13"/>
  <c r="H639" i="13"/>
  <c r="I633" i="13"/>
  <c r="J633" i="13"/>
  <c r="K633" i="13"/>
  <c r="L633" i="13"/>
  <c r="M633" i="13"/>
  <c r="N633" i="13"/>
  <c r="O633" i="13"/>
  <c r="P633" i="13"/>
  <c r="Q633" i="13"/>
  <c r="R633" i="13"/>
  <c r="S633" i="13"/>
  <c r="T633" i="13"/>
  <c r="U633" i="13"/>
  <c r="V633" i="13"/>
  <c r="W633" i="13"/>
  <c r="X633" i="13"/>
  <c r="Y633" i="13"/>
  <c r="Z633" i="13"/>
  <c r="AA633" i="13"/>
  <c r="AB633" i="13"/>
  <c r="AC633" i="13"/>
  <c r="AD633" i="13"/>
  <c r="AE633" i="13"/>
  <c r="AF633" i="13"/>
  <c r="AG633" i="13"/>
  <c r="AH633" i="13"/>
  <c r="AI633" i="13"/>
  <c r="AJ633" i="13"/>
  <c r="AK633" i="13"/>
  <c r="AL633" i="13"/>
  <c r="AM633" i="13"/>
  <c r="AN633" i="13"/>
  <c r="AO633" i="13"/>
  <c r="AP633" i="13"/>
  <c r="AQ633" i="13"/>
  <c r="H633" i="13"/>
  <c r="I615" i="13"/>
  <c r="J615" i="13"/>
  <c r="K615" i="13"/>
  <c r="L615" i="13"/>
  <c r="M615" i="13"/>
  <c r="N615" i="13"/>
  <c r="O615" i="13"/>
  <c r="P615" i="13"/>
  <c r="Q615" i="13"/>
  <c r="R615" i="13"/>
  <c r="S615" i="13"/>
  <c r="T615" i="13"/>
  <c r="U615" i="13"/>
  <c r="V615" i="13"/>
  <c r="W615" i="13"/>
  <c r="X615" i="13"/>
  <c r="Y615" i="13"/>
  <c r="Z615" i="13"/>
  <c r="AA615" i="13"/>
  <c r="AB615" i="13"/>
  <c r="AC615" i="13"/>
  <c r="AD615" i="13"/>
  <c r="AE615" i="13"/>
  <c r="AF615" i="13"/>
  <c r="AG615" i="13"/>
  <c r="AH615" i="13"/>
  <c r="AI615" i="13"/>
  <c r="AJ615" i="13"/>
  <c r="AK615" i="13"/>
  <c r="AL615" i="13"/>
  <c r="AM615" i="13"/>
  <c r="AN615" i="13"/>
  <c r="AO615" i="13"/>
  <c r="AP615" i="13"/>
  <c r="AQ615" i="13"/>
  <c r="H615" i="13"/>
  <c r="I609" i="13"/>
  <c r="J609" i="13"/>
  <c r="K609" i="13"/>
  <c r="L609" i="13"/>
  <c r="M609" i="13"/>
  <c r="N609" i="13"/>
  <c r="O609" i="13"/>
  <c r="P609" i="13"/>
  <c r="Q609" i="13"/>
  <c r="R609" i="13"/>
  <c r="S609" i="13"/>
  <c r="T609" i="13"/>
  <c r="U609" i="13"/>
  <c r="V609" i="13"/>
  <c r="W609" i="13"/>
  <c r="X609" i="13"/>
  <c r="Y609" i="13"/>
  <c r="Z609" i="13"/>
  <c r="AA609" i="13"/>
  <c r="AB609" i="13"/>
  <c r="AC609" i="13"/>
  <c r="AD609" i="13"/>
  <c r="AE609" i="13"/>
  <c r="AF609" i="13"/>
  <c r="AG609" i="13"/>
  <c r="AH609" i="13"/>
  <c r="AI609" i="13"/>
  <c r="AJ609" i="13"/>
  <c r="AK609" i="13"/>
  <c r="AL609" i="13"/>
  <c r="AM609" i="13"/>
  <c r="AN609" i="13"/>
  <c r="AO609" i="13"/>
  <c r="AP609" i="13"/>
  <c r="AQ609" i="13"/>
  <c r="H609" i="13"/>
  <c r="I603" i="13"/>
  <c r="J603" i="13"/>
  <c r="K603" i="13"/>
  <c r="L603" i="13"/>
  <c r="M603" i="13"/>
  <c r="N603" i="13"/>
  <c r="O603" i="13"/>
  <c r="P603" i="13"/>
  <c r="Q603" i="13"/>
  <c r="R603" i="13"/>
  <c r="S603" i="13"/>
  <c r="T603" i="13"/>
  <c r="U603" i="13"/>
  <c r="V603" i="13"/>
  <c r="W603" i="13"/>
  <c r="X603" i="13"/>
  <c r="Y603" i="13"/>
  <c r="Z603" i="13"/>
  <c r="AA603" i="13"/>
  <c r="AB603" i="13"/>
  <c r="AC603" i="13"/>
  <c r="AD603" i="13"/>
  <c r="AE603" i="13"/>
  <c r="AF603" i="13"/>
  <c r="AG603" i="13"/>
  <c r="AH603" i="13"/>
  <c r="AI603" i="13"/>
  <c r="AJ603" i="13"/>
  <c r="AK603" i="13"/>
  <c r="AL603" i="13"/>
  <c r="AM603" i="13"/>
  <c r="AN603" i="13"/>
  <c r="AO603" i="13"/>
  <c r="AP603" i="13"/>
  <c r="AQ603" i="13"/>
  <c r="H603" i="13"/>
  <c r="I597" i="13"/>
  <c r="J597" i="13"/>
  <c r="K597" i="13"/>
  <c r="L597" i="13"/>
  <c r="M597" i="13"/>
  <c r="N597" i="13"/>
  <c r="O597" i="13"/>
  <c r="P597" i="13"/>
  <c r="Q597" i="13"/>
  <c r="R597" i="13"/>
  <c r="S597" i="13"/>
  <c r="T597" i="13"/>
  <c r="U597" i="13"/>
  <c r="V597" i="13"/>
  <c r="W597" i="13"/>
  <c r="X597" i="13"/>
  <c r="Y597" i="13"/>
  <c r="Z597" i="13"/>
  <c r="AA597" i="13"/>
  <c r="AB597" i="13"/>
  <c r="AC597" i="13"/>
  <c r="AD597" i="13"/>
  <c r="AE597" i="13"/>
  <c r="AF597" i="13"/>
  <c r="AG597" i="13"/>
  <c r="AH597" i="13"/>
  <c r="AI597" i="13"/>
  <c r="AJ597" i="13"/>
  <c r="AK597" i="13"/>
  <c r="AL597" i="13"/>
  <c r="AM597" i="13"/>
  <c r="AN597" i="13"/>
  <c r="AO597" i="13"/>
  <c r="AP597" i="13"/>
  <c r="AQ597" i="13"/>
  <c r="H597" i="13"/>
  <c r="I591" i="13"/>
  <c r="J591" i="13"/>
  <c r="K591" i="13"/>
  <c r="L591" i="13"/>
  <c r="M591" i="13"/>
  <c r="N591" i="13"/>
  <c r="O591" i="13"/>
  <c r="P591" i="13"/>
  <c r="Q591" i="13"/>
  <c r="R591" i="13"/>
  <c r="S591" i="13"/>
  <c r="T591" i="13"/>
  <c r="U591" i="13"/>
  <c r="V591" i="13"/>
  <c r="W591" i="13"/>
  <c r="X591" i="13"/>
  <c r="Y591" i="13"/>
  <c r="Z591" i="13"/>
  <c r="AA591" i="13"/>
  <c r="AB591" i="13"/>
  <c r="AC591" i="13"/>
  <c r="AD591" i="13"/>
  <c r="AE591" i="13"/>
  <c r="AF591" i="13"/>
  <c r="AG591" i="13"/>
  <c r="AH591" i="13"/>
  <c r="AI591" i="13"/>
  <c r="AJ591" i="13"/>
  <c r="AK591" i="13"/>
  <c r="AL591" i="13"/>
  <c r="AM591" i="13"/>
  <c r="AN591" i="13"/>
  <c r="AO591" i="13"/>
  <c r="AP591" i="13"/>
  <c r="AQ591" i="13"/>
  <c r="H591" i="13"/>
  <c r="I585" i="13"/>
  <c r="J585" i="13"/>
  <c r="K585" i="13"/>
  <c r="L585" i="13"/>
  <c r="M585" i="13"/>
  <c r="N585" i="13"/>
  <c r="O585" i="13"/>
  <c r="P585" i="13"/>
  <c r="Q585" i="13"/>
  <c r="R585" i="13"/>
  <c r="S585" i="13"/>
  <c r="T585" i="13"/>
  <c r="U585" i="13"/>
  <c r="V585" i="13"/>
  <c r="W585" i="13"/>
  <c r="X585" i="13"/>
  <c r="Y585" i="13"/>
  <c r="Z585" i="13"/>
  <c r="AA585" i="13"/>
  <c r="AB585" i="13"/>
  <c r="AC585" i="13"/>
  <c r="AD585" i="13"/>
  <c r="AE585" i="13"/>
  <c r="AF585" i="13"/>
  <c r="AG585" i="13"/>
  <c r="AH585" i="13"/>
  <c r="AI585" i="13"/>
  <c r="AJ585" i="13"/>
  <c r="AK585" i="13"/>
  <c r="AL585" i="13"/>
  <c r="AM585" i="13"/>
  <c r="AN585" i="13"/>
  <c r="AO585" i="13"/>
  <c r="AP585" i="13"/>
  <c r="AQ585" i="13"/>
  <c r="H585" i="13"/>
  <c r="I579" i="13"/>
  <c r="J579" i="13"/>
  <c r="K579" i="13"/>
  <c r="L579" i="13"/>
  <c r="M579" i="13"/>
  <c r="N579" i="13"/>
  <c r="O579" i="13"/>
  <c r="P579" i="13"/>
  <c r="Q579" i="13"/>
  <c r="R579" i="13"/>
  <c r="S579" i="13"/>
  <c r="T579" i="13"/>
  <c r="U579" i="13"/>
  <c r="V579" i="13"/>
  <c r="W579" i="13"/>
  <c r="X579" i="13"/>
  <c r="Y579" i="13"/>
  <c r="Z579" i="13"/>
  <c r="AA579" i="13"/>
  <c r="AB579" i="13"/>
  <c r="AC579" i="13"/>
  <c r="AD579" i="13"/>
  <c r="AE579" i="13"/>
  <c r="AF579" i="13"/>
  <c r="AG579" i="13"/>
  <c r="AH579" i="13"/>
  <c r="AI579" i="13"/>
  <c r="AJ579" i="13"/>
  <c r="AK579" i="13"/>
  <c r="AL579" i="13"/>
  <c r="AM579" i="13"/>
  <c r="AN579" i="13"/>
  <c r="AO579" i="13"/>
  <c r="AP579" i="13"/>
  <c r="AQ579" i="13"/>
  <c r="H579" i="13"/>
  <c r="I573" i="13"/>
  <c r="J573" i="13"/>
  <c r="K573" i="13"/>
  <c r="L573" i="13"/>
  <c r="M573" i="13"/>
  <c r="N573" i="13"/>
  <c r="O573" i="13"/>
  <c r="P573" i="13"/>
  <c r="Q573" i="13"/>
  <c r="R573" i="13"/>
  <c r="S573" i="13"/>
  <c r="T573" i="13"/>
  <c r="U573" i="13"/>
  <c r="V573" i="13"/>
  <c r="W573" i="13"/>
  <c r="X573" i="13"/>
  <c r="Y573" i="13"/>
  <c r="Z573" i="13"/>
  <c r="AA573" i="13"/>
  <c r="AB573" i="13"/>
  <c r="AC573" i="13"/>
  <c r="AD573" i="13"/>
  <c r="AE573" i="13"/>
  <c r="AF573" i="13"/>
  <c r="AG573" i="13"/>
  <c r="AH573" i="13"/>
  <c r="AI573" i="13"/>
  <c r="AJ573" i="13"/>
  <c r="AK573" i="13"/>
  <c r="AL573" i="13"/>
  <c r="AM573" i="13"/>
  <c r="AN573" i="13"/>
  <c r="AO573" i="13"/>
  <c r="AP573" i="13"/>
  <c r="AQ573" i="13"/>
  <c r="H573" i="13"/>
  <c r="I567" i="13"/>
  <c r="J567" i="13"/>
  <c r="K567" i="13"/>
  <c r="L567" i="13"/>
  <c r="M567" i="13"/>
  <c r="N567" i="13"/>
  <c r="O567" i="13"/>
  <c r="P567" i="13"/>
  <c r="Q567" i="13"/>
  <c r="R567" i="13"/>
  <c r="S567" i="13"/>
  <c r="T567" i="13"/>
  <c r="U567" i="13"/>
  <c r="V567" i="13"/>
  <c r="W567" i="13"/>
  <c r="X567" i="13"/>
  <c r="Y567" i="13"/>
  <c r="Z567" i="13"/>
  <c r="AA567" i="13"/>
  <c r="AB567" i="13"/>
  <c r="AC567" i="13"/>
  <c r="AD567" i="13"/>
  <c r="AE567" i="13"/>
  <c r="AF567" i="13"/>
  <c r="AG567" i="13"/>
  <c r="AH567" i="13"/>
  <c r="AI567" i="13"/>
  <c r="AJ567" i="13"/>
  <c r="AK567" i="13"/>
  <c r="AL567" i="13"/>
  <c r="AM567" i="13"/>
  <c r="AN567" i="13"/>
  <c r="AO567" i="13"/>
  <c r="AP567" i="13"/>
  <c r="AQ567" i="13"/>
  <c r="H567" i="13"/>
  <c r="I561" i="13"/>
  <c r="J561" i="13"/>
  <c r="K561" i="13"/>
  <c r="L561" i="13"/>
  <c r="M561" i="13"/>
  <c r="N561" i="13"/>
  <c r="O561" i="13"/>
  <c r="P561" i="13"/>
  <c r="Q561" i="13"/>
  <c r="R561" i="13"/>
  <c r="S561" i="13"/>
  <c r="T561" i="13"/>
  <c r="U561" i="13"/>
  <c r="V561" i="13"/>
  <c r="W561" i="13"/>
  <c r="X561" i="13"/>
  <c r="Y561" i="13"/>
  <c r="Z561" i="13"/>
  <c r="AA561" i="13"/>
  <c r="AB561" i="13"/>
  <c r="AC561" i="13"/>
  <c r="AD561" i="13"/>
  <c r="AE561" i="13"/>
  <c r="AF561" i="13"/>
  <c r="AG561" i="13"/>
  <c r="AH561" i="13"/>
  <c r="AI561" i="13"/>
  <c r="AJ561" i="13"/>
  <c r="AK561" i="13"/>
  <c r="AL561" i="13"/>
  <c r="AM561" i="13"/>
  <c r="AN561" i="13"/>
  <c r="AO561" i="13"/>
  <c r="AP561" i="13"/>
  <c r="AQ561" i="13"/>
  <c r="H561" i="13"/>
  <c r="I555" i="13"/>
  <c r="J555" i="13"/>
  <c r="K555" i="13"/>
  <c r="L555" i="13"/>
  <c r="M555" i="13"/>
  <c r="N555" i="13"/>
  <c r="O555" i="13"/>
  <c r="P555" i="13"/>
  <c r="Q555" i="13"/>
  <c r="R555" i="13"/>
  <c r="S555" i="13"/>
  <c r="T555" i="13"/>
  <c r="U555" i="13"/>
  <c r="V555" i="13"/>
  <c r="W555" i="13"/>
  <c r="X555" i="13"/>
  <c r="Y555" i="13"/>
  <c r="Z555" i="13"/>
  <c r="AA555" i="13"/>
  <c r="AB555" i="13"/>
  <c r="AC555" i="13"/>
  <c r="AD555" i="13"/>
  <c r="AE555" i="13"/>
  <c r="AF555" i="13"/>
  <c r="AG555" i="13"/>
  <c r="AH555" i="13"/>
  <c r="AI555" i="13"/>
  <c r="AJ555" i="13"/>
  <c r="AK555" i="13"/>
  <c r="AL555" i="13"/>
  <c r="AM555" i="13"/>
  <c r="AN555" i="13"/>
  <c r="AO555" i="13"/>
  <c r="AP555" i="13"/>
  <c r="AQ555" i="13"/>
  <c r="H555" i="13"/>
  <c r="I549" i="13"/>
  <c r="J549" i="13"/>
  <c r="K549" i="13"/>
  <c r="L549" i="13"/>
  <c r="M549" i="13"/>
  <c r="N549" i="13"/>
  <c r="O549" i="13"/>
  <c r="P549" i="13"/>
  <c r="Q549" i="13"/>
  <c r="R549" i="13"/>
  <c r="S549" i="13"/>
  <c r="T549" i="13"/>
  <c r="U549" i="13"/>
  <c r="V549" i="13"/>
  <c r="W549" i="13"/>
  <c r="X549" i="13"/>
  <c r="Y549" i="13"/>
  <c r="Z549" i="13"/>
  <c r="AA549" i="13"/>
  <c r="AB549" i="13"/>
  <c r="AC549" i="13"/>
  <c r="AD549" i="13"/>
  <c r="AE549" i="13"/>
  <c r="AF549" i="13"/>
  <c r="AG549" i="13"/>
  <c r="AH549" i="13"/>
  <c r="AI549" i="13"/>
  <c r="AJ549" i="13"/>
  <c r="AK549" i="13"/>
  <c r="AL549" i="13"/>
  <c r="AM549" i="13"/>
  <c r="AN549" i="13"/>
  <c r="AO549" i="13"/>
  <c r="AP549" i="13"/>
  <c r="AQ549" i="13"/>
  <c r="H549" i="13"/>
  <c r="I543" i="13"/>
  <c r="J543" i="13"/>
  <c r="K543" i="13"/>
  <c r="L543" i="13"/>
  <c r="M543" i="13"/>
  <c r="N543" i="13"/>
  <c r="O543" i="13"/>
  <c r="P543" i="13"/>
  <c r="Q543" i="13"/>
  <c r="R543" i="13"/>
  <c r="S543" i="13"/>
  <c r="T543" i="13"/>
  <c r="U543" i="13"/>
  <c r="V543" i="13"/>
  <c r="W543" i="13"/>
  <c r="X543" i="13"/>
  <c r="Y543" i="13"/>
  <c r="Z543" i="13"/>
  <c r="AA543" i="13"/>
  <c r="AB543" i="13"/>
  <c r="AC543" i="13"/>
  <c r="AD543" i="13"/>
  <c r="AE543" i="13"/>
  <c r="AF543" i="13"/>
  <c r="AG543" i="13"/>
  <c r="AH543" i="13"/>
  <c r="AI543" i="13"/>
  <c r="AJ543" i="13"/>
  <c r="AK543" i="13"/>
  <c r="AL543" i="13"/>
  <c r="AM543" i="13"/>
  <c r="AN543" i="13"/>
  <c r="AO543" i="13"/>
  <c r="AP543" i="13"/>
  <c r="AQ543" i="13"/>
  <c r="H543" i="13"/>
  <c r="I537" i="13"/>
  <c r="J537" i="13"/>
  <c r="K537" i="13"/>
  <c r="L537" i="13"/>
  <c r="M537" i="13"/>
  <c r="N537" i="13"/>
  <c r="O537" i="13"/>
  <c r="P537" i="13"/>
  <c r="Q537" i="13"/>
  <c r="R537" i="13"/>
  <c r="S537" i="13"/>
  <c r="T537" i="13"/>
  <c r="U537" i="13"/>
  <c r="V537" i="13"/>
  <c r="W537" i="13"/>
  <c r="X537" i="13"/>
  <c r="Y537" i="13"/>
  <c r="Z537" i="13"/>
  <c r="AA537" i="13"/>
  <c r="AB537" i="13"/>
  <c r="AD537" i="13"/>
  <c r="AE537" i="13"/>
  <c r="AF537" i="13"/>
  <c r="AG537" i="13"/>
  <c r="AH537" i="13"/>
  <c r="AI537" i="13"/>
  <c r="AJ537" i="13"/>
  <c r="AK537" i="13"/>
  <c r="AL537" i="13"/>
  <c r="AM537" i="13"/>
  <c r="AN537" i="13"/>
  <c r="AO537" i="13"/>
  <c r="AP537" i="13"/>
  <c r="AQ537" i="13"/>
  <c r="H537" i="13"/>
  <c r="E16" i="13"/>
  <c r="F16" i="13"/>
  <c r="E17" i="13"/>
  <c r="F17" i="13"/>
  <c r="E18" i="13"/>
  <c r="F18" i="13"/>
  <c r="E19" i="13"/>
  <c r="F19" i="13"/>
  <c r="E20" i="13"/>
  <c r="F20" i="13"/>
  <c r="E22" i="13"/>
  <c r="F22" i="13"/>
  <c r="E29" i="13"/>
  <c r="F29" i="13"/>
  <c r="E30" i="13"/>
  <c r="F30" i="13"/>
  <c r="E31" i="13"/>
  <c r="F31" i="13"/>
  <c r="E32" i="13"/>
  <c r="F32" i="13"/>
  <c r="E33" i="13"/>
  <c r="F33" i="13"/>
  <c r="F717" i="13" l="1"/>
  <c r="E717" i="13"/>
  <c r="H788" i="13"/>
  <c r="G710" i="13"/>
  <c r="E615" i="13"/>
  <c r="G33" i="13"/>
  <c r="G32" i="13"/>
  <c r="G31" i="13"/>
  <c r="G30" i="13"/>
  <c r="G29" i="13"/>
  <c r="G22" i="13"/>
  <c r="G20" i="13"/>
  <c r="G19" i="13"/>
  <c r="G18" i="13"/>
  <c r="G17" i="13"/>
  <c r="G16" i="13"/>
  <c r="AQ794" i="13"/>
  <c r="AQ28" i="13" s="1"/>
  <c r="AQ15" i="13"/>
  <c r="AQ40" i="13" s="1"/>
  <c r="AO794" i="13"/>
  <c r="AO28" i="13" s="1"/>
  <c r="AO15" i="13"/>
  <c r="AO40" i="13" s="1"/>
  <c r="AM794" i="13"/>
  <c r="AM28" i="13" s="1"/>
  <c r="AM15" i="13"/>
  <c r="AM40" i="13" s="1"/>
  <c r="AK794" i="13"/>
  <c r="AK28" i="13" s="1"/>
  <c r="AK15" i="13"/>
  <c r="AK40" i="13" s="1"/>
  <c r="AI794" i="13"/>
  <c r="AI28" i="13" s="1"/>
  <c r="AI15" i="13"/>
  <c r="AI40" i="13" s="1"/>
  <c r="AG794" i="13"/>
  <c r="AG28" i="13" s="1"/>
  <c r="AG15" i="13"/>
  <c r="AG40" i="13" s="1"/>
  <c r="AE794" i="13"/>
  <c r="AE28" i="13" s="1"/>
  <c r="AE15" i="13"/>
  <c r="AE40" i="13" s="1"/>
  <c r="AC794" i="13"/>
  <c r="AC28" i="13" s="1"/>
  <c r="AC15" i="13"/>
  <c r="AC40" i="13" s="1"/>
  <c r="AA794" i="13"/>
  <c r="AA28" i="13" s="1"/>
  <c r="AA15" i="13"/>
  <c r="AA40" i="13" s="1"/>
  <c r="Y794" i="13"/>
  <c r="Y28" i="13" s="1"/>
  <c r="Y15" i="13"/>
  <c r="Y40" i="13" s="1"/>
  <c r="W794" i="13"/>
  <c r="W28" i="13" s="1"/>
  <c r="W15" i="13"/>
  <c r="W40" i="13" s="1"/>
  <c r="U794" i="13"/>
  <c r="U28" i="13" s="1"/>
  <c r="U15" i="13"/>
  <c r="U40" i="13" s="1"/>
  <c r="S794" i="13"/>
  <c r="S28" i="13" s="1"/>
  <c r="S15" i="13"/>
  <c r="S40" i="13" s="1"/>
  <c r="Q794" i="13"/>
  <c r="Q28" i="13" s="1"/>
  <c r="Q15" i="13"/>
  <c r="Q40" i="13" s="1"/>
  <c r="O794" i="13"/>
  <c r="O28" i="13" s="1"/>
  <c r="O15" i="13"/>
  <c r="O40" i="13" s="1"/>
  <c r="M794" i="13"/>
  <c r="M28" i="13" s="1"/>
  <c r="M15" i="13"/>
  <c r="M40" i="13" s="1"/>
  <c r="AP794" i="13"/>
  <c r="AP28" i="13" s="1"/>
  <c r="AP15" i="13"/>
  <c r="AP40" i="13" s="1"/>
  <c r="AN794" i="13"/>
  <c r="AN28" i="13" s="1"/>
  <c r="AN15" i="13"/>
  <c r="AN40" i="13" s="1"/>
  <c r="AL794" i="13"/>
  <c r="AL28" i="13" s="1"/>
  <c r="AL15" i="13"/>
  <c r="AL40" i="13" s="1"/>
  <c r="AJ794" i="13"/>
  <c r="AJ28" i="13" s="1"/>
  <c r="AJ15" i="13"/>
  <c r="AJ40" i="13" s="1"/>
  <c r="AH794" i="13"/>
  <c r="AH28" i="13" s="1"/>
  <c r="AH15" i="13"/>
  <c r="AH40" i="13" s="1"/>
  <c r="AF794" i="13"/>
  <c r="AF28" i="13" s="1"/>
  <c r="AF15" i="13"/>
  <c r="AF40" i="13" s="1"/>
  <c r="AD794" i="13"/>
  <c r="AD28" i="13" s="1"/>
  <c r="AD15" i="13"/>
  <c r="AD40" i="13" s="1"/>
  <c r="AB794" i="13"/>
  <c r="AB28" i="13" s="1"/>
  <c r="AB15" i="13"/>
  <c r="AB40" i="13" s="1"/>
  <c r="Z794" i="13"/>
  <c r="Z28" i="13" s="1"/>
  <c r="Z15" i="13"/>
  <c r="Z40" i="13" s="1"/>
  <c r="X794" i="13"/>
  <c r="X28" i="13" s="1"/>
  <c r="X15" i="13"/>
  <c r="X40" i="13" s="1"/>
  <c r="V794" i="13"/>
  <c r="V28" i="13" s="1"/>
  <c r="V15" i="13"/>
  <c r="V40" i="13" s="1"/>
  <c r="T794" i="13"/>
  <c r="T28" i="13" s="1"/>
  <c r="T15" i="13"/>
  <c r="T40" i="13" s="1"/>
  <c r="R794" i="13"/>
  <c r="R28" i="13" s="1"/>
  <c r="R15" i="13"/>
  <c r="R40" i="13" s="1"/>
  <c r="P794" i="13"/>
  <c r="P28" i="13" s="1"/>
  <c r="P15" i="13"/>
  <c r="P40" i="13" s="1"/>
  <c r="N794" i="13"/>
  <c r="N28" i="13" s="1"/>
  <c r="N15" i="13"/>
  <c r="N40" i="13" s="1"/>
  <c r="J794" i="13"/>
  <c r="J28" i="13" s="1"/>
  <c r="J15" i="13"/>
  <c r="J40" i="13" s="1"/>
  <c r="F536" i="13"/>
  <c r="L704" i="13"/>
  <c r="L788" i="13" s="1"/>
  <c r="I788" i="13"/>
  <c r="I15" i="13" s="1"/>
  <c r="E704" i="13"/>
  <c r="K788" i="13"/>
  <c r="E788" i="13" l="1"/>
  <c r="H794" i="13"/>
  <c r="H28" i="13" s="1"/>
  <c r="H15" i="13"/>
  <c r="H40" i="13" s="1"/>
  <c r="G536" i="13"/>
  <c r="J811" i="13"/>
  <c r="N811" i="13"/>
  <c r="P811" i="13"/>
  <c r="R811" i="13"/>
  <c r="T811" i="13"/>
  <c r="V811" i="13"/>
  <c r="X811" i="13"/>
  <c r="Z811" i="13"/>
  <c r="AB811" i="13"/>
  <c r="AD811" i="13"/>
  <c r="AF811" i="13"/>
  <c r="AH811" i="13"/>
  <c r="AJ811" i="13"/>
  <c r="AL811" i="13"/>
  <c r="AN811" i="13"/>
  <c r="AP811" i="13"/>
  <c r="M811" i="13"/>
  <c r="O811" i="13"/>
  <c r="Q811" i="13"/>
  <c r="S811" i="13"/>
  <c r="U811" i="13"/>
  <c r="W811" i="13"/>
  <c r="Y811" i="13"/>
  <c r="AA811" i="13"/>
  <c r="AC811" i="13"/>
  <c r="AE811" i="13"/>
  <c r="AG811" i="13"/>
  <c r="AI811" i="13"/>
  <c r="AK811" i="13"/>
  <c r="AM811" i="13"/>
  <c r="AO811" i="13"/>
  <c r="AQ811" i="13"/>
  <c r="I40" i="13"/>
  <c r="L794" i="13"/>
  <c r="L28" i="13" s="1"/>
  <c r="L15" i="13"/>
  <c r="L40" i="13" s="1"/>
  <c r="K794" i="13"/>
  <c r="K28" i="13" s="1"/>
  <c r="K15" i="13"/>
  <c r="I794" i="13"/>
  <c r="F788" i="13"/>
  <c r="F704" i="13"/>
  <c r="J777" i="13"/>
  <c r="R777" i="13"/>
  <c r="Z777" i="13"/>
  <c r="AC537" i="13"/>
  <c r="H701" i="13"/>
  <c r="I701" i="13"/>
  <c r="J701" i="13"/>
  <c r="K701" i="13"/>
  <c r="L701" i="13"/>
  <c r="M701" i="13"/>
  <c r="N701" i="13"/>
  <c r="O701" i="13"/>
  <c r="P701" i="13"/>
  <c r="Q701" i="13"/>
  <c r="R701" i="13"/>
  <c r="S701" i="13"/>
  <c r="T701" i="13"/>
  <c r="U701" i="13"/>
  <c r="V701" i="13"/>
  <c r="W701" i="13"/>
  <c r="X701" i="13"/>
  <c r="Y701" i="13"/>
  <c r="Z701" i="13"/>
  <c r="AA701" i="13"/>
  <c r="AB701" i="13"/>
  <c r="AC701" i="13"/>
  <c r="AD701" i="13"/>
  <c r="AE701" i="13"/>
  <c r="AF701" i="13"/>
  <c r="AG701" i="13"/>
  <c r="AH701" i="13"/>
  <c r="AI701" i="13"/>
  <c r="AJ701" i="13"/>
  <c r="AK701" i="13"/>
  <c r="AL701" i="13"/>
  <c r="AM701" i="13"/>
  <c r="AN701" i="13"/>
  <c r="AO701" i="13"/>
  <c r="AP701" i="13"/>
  <c r="AQ701" i="13"/>
  <c r="H702" i="13"/>
  <c r="I702" i="13"/>
  <c r="J702" i="13"/>
  <c r="K702" i="13"/>
  <c r="L702" i="13"/>
  <c r="M702" i="13"/>
  <c r="N702" i="13"/>
  <c r="O702" i="13"/>
  <c r="P702" i="13"/>
  <c r="Q702" i="13"/>
  <c r="R702" i="13"/>
  <c r="S702" i="13"/>
  <c r="T702" i="13"/>
  <c r="U702" i="13"/>
  <c r="V702" i="13"/>
  <c r="W702" i="13"/>
  <c r="X702" i="13"/>
  <c r="Y702" i="13"/>
  <c r="Z702" i="13"/>
  <c r="AA702" i="13"/>
  <c r="AB702" i="13"/>
  <c r="AC702" i="13"/>
  <c r="AD702" i="13"/>
  <c r="AE702" i="13"/>
  <c r="AF702" i="13"/>
  <c r="AG702" i="13"/>
  <c r="AH702" i="13"/>
  <c r="AI702" i="13"/>
  <c r="AI786" i="13" s="1"/>
  <c r="AI809" i="13" s="1"/>
  <c r="AJ702" i="13"/>
  <c r="AJ786" i="13" s="1"/>
  <c r="AJ809" i="13" s="1"/>
  <c r="AK702" i="13"/>
  <c r="AL702" i="13"/>
  <c r="AM702" i="13"/>
  <c r="AN702" i="13"/>
  <c r="AO702" i="13"/>
  <c r="AP702" i="13"/>
  <c r="AQ702" i="13"/>
  <c r="H703" i="13"/>
  <c r="I703" i="13"/>
  <c r="J703" i="13"/>
  <c r="K703" i="13"/>
  <c r="L703" i="13"/>
  <c r="M703" i="13"/>
  <c r="N703" i="13"/>
  <c r="O703" i="13"/>
  <c r="P703" i="13"/>
  <c r="Q703" i="13"/>
  <c r="R703" i="13"/>
  <c r="S703" i="13"/>
  <c r="T703" i="13"/>
  <c r="U703" i="13"/>
  <c r="V703" i="13"/>
  <c r="W703" i="13"/>
  <c r="X703" i="13"/>
  <c r="Y703" i="13"/>
  <c r="Z703" i="13"/>
  <c r="AA703" i="13"/>
  <c r="AB703" i="13"/>
  <c r="AC703" i="13"/>
  <c r="AD703" i="13"/>
  <c r="AE703" i="13"/>
  <c r="AF703" i="13"/>
  <c r="AG703" i="13"/>
  <c r="AH703" i="13"/>
  <c r="AI703" i="13"/>
  <c r="AJ703" i="13"/>
  <c r="AK703" i="13"/>
  <c r="AL703" i="13"/>
  <c r="AM703" i="13"/>
  <c r="AN703" i="13"/>
  <c r="AO703" i="13"/>
  <c r="AP703" i="13"/>
  <c r="AQ703" i="13"/>
  <c r="H455" i="13"/>
  <c r="H475" i="13" s="1"/>
  <c r="I455" i="13"/>
  <c r="I475" i="13" s="1"/>
  <c r="I480" i="13" s="1"/>
  <c r="J455" i="13"/>
  <c r="J475" i="13" s="1"/>
  <c r="K455" i="13"/>
  <c r="K475" i="13" s="1"/>
  <c r="K480" i="13" s="1"/>
  <c r="L455" i="13"/>
  <c r="N455" i="13"/>
  <c r="N475" i="13" s="1"/>
  <c r="O455" i="13"/>
  <c r="O475" i="13" s="1"/>
  <c r="P455" i="13"/>
  <c r="P475" i="13" s="1"/>
  <c r="Q455" i="13"/>
  <c r="Q475" i="13" s="1"/>
  <c r="R455" i="13"/>
  <c r="R475" i="13" s="1"/>
  <c r="S455" i="13"/>
  <c r="S475" i="13" s="1"/>
  <c r="S480" i="13" s="1"/>
  <c r="T455" i="13"/>
  <c r="T475" i="13" s="1"/>
  <c r="U455" i="13"/>
  <c r="U475" i="13" s="1"/>
  <c r="V455" i="13"/>
  <c r="V475" i="13" s="1"/>
  <c r="W455" i="13"/>
  <c r="W475" i="13" s="1"/>
  <c r="W480" i="13" s="1"/>
  <c r="X455" i="13"/>
  <c r="X475" i="13" s="1"/>
  <c r="X480" i="13" s="1"/>
  <c r="Y455" i="13"/>
  <c r="Y475" i="13" s="1"/>
  <c r="Y480" i="13" s="1"/>
  <c r="Z455" i="13"/>
  <c r="Z475" i="13" s="1"/>
  <c r="AA455" i="13"/>
  <c r="AA475" i="13" s="1"/>
  <c r="AA480" i="13" s="1"/>
  <c r="AB455" i="13"/>
  <c r="AB475" i="13" s="1"/>
  <c r="AC455" i="13"/>
  <c r="AC475" i="13" s="1"/>
  <c r="AC480" i="13" s="1"/>
  <c r="AD455" i="13"/>
  <c r="AD475" i="13" s="1"/>
  <c r="AE455" i="13"/>
  <c r="AE475" i="13" s="1"/>
  <c r="AE480" i="13" s="1"/>
  <c r="AF455" i="13"/>
  <c r="AF475" i="13" s="1"/>
  <c r="AG455" i="13"/>
  <c r="AG475" i="13" s="1"/>
  <c r="AG480" i="13" s="1"/>
  <c r="AH455" i="13"/>
  <c r="AH475" i="13" s="1"/>
  <c r="AI455" i="13"/>
  <c r="AI475" i="13" s="1"/>
  <c r="AI480" i="13" s="1"/>
  <c r="AJ455" i="13"/>
  <c r="AJ475" i="13" s="1"/>
  <c r="AK455" i="13"/>
  <c r="AK475" i="13" s="1"/>
  <c r="AK480" i="13" s="1"/>
  <c r="AL455" i="13"/>
  <c r="AL475" i="13" s="1"/>
  <c r="AL480" i="13" s="1"/>
  <c r="AM455" i="13"/>
  <c r="AM475" i="13" s="1"/>
  <c r="AM480" i="13" s="1"/>
  <c r="AN455" i="13"/>
  <c r="AN475" i="13" s="1"/>
  <c r="AO455" i="13"/>
  <c r="AO475" i="13" s="1"/>
  <c r="AP455" i="13"/>
  <c r="AP475" i="13" s="1"/>
  <c r="AQ455" i="13"/>
  <c r="AQ475" i="13" s="1"/>
  <c r="AQ480" i="13" s="1"/>
  <c r="H456" i="13"/>
  <c r="H476" i="13" s="1"/>
  <c r="H481" i="13" s="1"/>
  <c r="I456" i="13"/>
  <c r="I476" i="13" s="1"/>
  <c r="I481" i="13" s="1"/>
  <c r="J456" i="13"/>
  <c r="J476" i="13" s="1"/>
  <c r="J481" i="13" s="1"/>
  <c r="K456" i="13"/>
  <c r="K476" i="13" s="1"/>
  <c r="K481" i="13" s="1"/>
  <c r="L456" i="13"/>
  <c r="L476" i="13" s="1"/>
  <c r="L481" i="13" s="1"/>
  <c r="M456" i="13"/>
  <c r="M476" i="13" s="1"/>
  <c r="M481" i="13" s="1"/>
  <c r="O456" i="13"/>
  <c r="O476" i="13" s="1"/>
  <c r="O481" i="13" s="1"/>
  <c r="P456" i="13"/>
  <c r="P476" i="13" s="1"/>
  <c r="P481" i="13" s="1"/>
  <c r="Q456" i="13"/>
  <c r="Q476" i="13" s="1"/>
  <c r="Q481" i="13" s="1"/>
  <c r="R456" i="13"/>
  <c r="R476" i="13" s="1"/>
  <c r="R481" i="13" s="1"/>
  <c r="S456" i="13"/>
  <c r="S476" i="13" s="1"/>
  <c r="S481" i="13" s="1"/>
  <c r="T456" i="13"/>
  <c r="T476" i="13" s="1"/>
  <c r="T481" i="13" s="1"/>
  <c r="U456" i="13"/>
  <c r="U476" i="13" s="1"/>
  <c r="U481" i="13" s="1"/>
  <c r="V456" i="13"/>
  <c r="V476" i="13" s="1"/>
  <c r="V481" i="13" s="1"/>
  <c r="W456" i="13"/>
  <c r="W476" i="13" s="1"/>
  <c r="X456" i="13"/>
  <c r="X476" i="13" s="1"/>
  <c r="Y456" i="13"/>
  <c r="Y476" i="13" s="1"/>
  <c r="Z456" i="13"/>
  <c r="Z476" i="13" s="1"/>
  <c r="Z481" i="13" s="1"/>
  <c r="AA456" i="13"/>
  <c r="AA476" i="13" s="1"/>
  <c r="AA481" i="13" s="1"/>
  <c r="AB456" i="13"/>
  <c r="AB476" i="13" s="1"/>
  <c r="AB481" i="13" s="1"/>
  <c r="AC456" i="13"/>
  <c r="AC476" i="13" s="1"/>
  <c r="AC481" i="13" s="1"/>
  <c r="AD456" i="13"/>
  <c r="AD476" i="13" s="1"/>
  <c r="AD481" i="13" s="1"/>
  <c r="AE456" i="13"/>
  <c r="AE476" i="13" s="1"/>
  <c r="AE481" i="13" s="1"/>
  <c r="AF456" i="13"/>
  <c r="AF476" i="13" s="1"/>
  <c r="AF481" i="13" s="1"/>
  <c r="AG456" i="13"/>
  <c r="AG476" i="13" s="1"/>
  <c r="AG481" i="13" s="1"/>
  <c r="AH456" i="13"/>
  <c r="AH476" i="13" s="1"/>
  <c r="AH481" i="13" s="1"/>
  <c r="AI456" i="13"/>
  <c r="AI476" i="13" s="1"/>
  <c r="AI481" i="13" s="1"/>
  <c r="AJ456" i="13"/>
  <c r="AJ476" i="13" s="1"/>
  <c r="AJ481" i="13" s="1"/>
  <c r="AK456" i="13"/>
  <c r="AK476" i="13" s="1"/>
  <c r="AK481" i="13" s="1"/>
  <c r="AL456" i="13"/>
  <c r="AL476" i="13" s="1"/>
  <c r="AM456" i="13"/>
  <c r="AM476" i="13" s="1"/>
  <c r="AM481" i="13" s="1"/>
  <c r="AN456" i="13"/>
  <c r="AN476" i="13" s="1"/>
  <c r="AN481" i="13" s="1"/>
  <c r="AO456" i="13"/>
  <c r="AO476" i="13" s="1"/>
  <c r="AO481" i="13" s="1"/>
  <c r="AP456" i="13"/>
  <c r="AP476" i="13" s="1"/>
  <c r="AP481" i="13" s="1"/>
  <c r="AQ456" i="13"/>
  <c r="AQ476" i="13" s="1"/>
  <c r="AQ481" i="13" s="1"/>
  <c r="H457" i="13"/>
  <c r="H477" i="13" s="1"/>
  <c r="H482" i="13" s="1"/>
  <c r="I457" i="13"/>
  <c r="I477" i="13" s="1"/>
  <c r="I482" i="13" s="1"/>
  <c r="J457" i="13"/>
  <c r="J477" i="13" s="1"/>
  <c r="J482" i="13" s="1"/>
  <c r="K457" i="13"/>
  <c r="K477" i="13" s="1"/>
  <c r="K482" i="13" s="1"/>
  <c r="L457" i="13"/>
  <c r="L477" i="13" s="1"/>
  <c r="L482" i="13" s="1"/>
  <c r="M457" i="13"/>
  <c r="M477" i="13" s="1"/>
  <c r="M482" i="13" s="1"/>
  <c r="N457" i="13"/>
  <c r="N477" i="13" s="1"/>
  <c r="N482" i="13" s="1"/>
  <c r="O457" i="13"/>
  <c r="O477" i="13" s="1"/>
  <c r="O482" i="13" s="1"/>
  <c r="P457" i="13"/>
  <c r="P477" i="13" s="1"/>
  <c r="P482" i="13" s="1"/>
  <c r="Q457" i="13"/>
  <c r="Q477" i="13" s="1"/>
  <c r="Q482" i="13" s="1"/>
  <c r="R457" i="13"/>
  <c r="R477" i="13" s="1"/>
  <c r="R482" i="13" s="1"/>
  <c r="S457" i="13"/>
  <c r="S477" i="13" s="1"/>
  <c r="S482" i="13" s="1"/>
  <c r="T457" i="13"/>
  <c r="T477" i="13" s="1"/>
  <c r="T482" i="13" s="1"/>
  <c r="U457" i="13"/>
  <c r="U477" i="13" s="1"/>
  <c r="U482" i="13" s="1"/>
  <c r="V457" i="13"/>
  <c r="V477" i="13" s="1"/>
  <c r="V482" i="13" s="1"/>
  <c r="W457" i="13"/>
  <c r="W477" i="13" s="1"/>
  <c r="W482" i="13" s="1"/>
  <c r="X457" i="13"/>
  <c r="X477" i="13" s="1"/>
  <c r="X482" i="13" s="1"/>
  <c r="Y457" i="13"/>
  <c r="Y477" i="13" s="1"/>
  <c r="Y482" i="13" s="1"/>
  <c r="Z457" i="13"/>
  <c r="Z477" i="13" s="1"/>
  <c r="Z482" i="13" s="1"/>
  <c r="AA457" i="13"/>
  <c r="AA477" i="13" s="1"/>
  <c r="AA482" i="13" s="1"/>
  <c r="AB457" i="13"/>
  <c r="AB477" i="13" s="1"/>
  <c r="AB482" i="13" s="1"/>
  <c r="AC457" i="13"/>
  <c r="AC477" i="13" s="1"/>
  <c r="AC482" i="13" s="1"/>
  <c r="AD457" i="13"/>
  <c r="AD477" i="13" s="1"/>
  <c r="AD482" i="13" s="1"/>
  <c r="AE457" i="13"/>
  <c r="AE477" i="13" s="1"/>
  <c r="AE482" i="13" s="1"/>
  <c r="AF457" i="13"/>
  <c r="AF477" i="13" s="1"/>
  <c r="AF482" i="13" s="1"/>
  <c r="AG457" i="13"/>
  <c r="AG477" i="13" s="1"/>
  <c r="AG482" i="13" s="1"/>
  <c r="AH457" i="13"/>
  <c r="AH477" i="13" s="1"/>
  <c r="AH482" i="13" s="1"/>
  <c r="AI457" i="13"/>
  <c r="AI477" i="13" s="1"/>
  <c r="AI482" i="13" s="1"/>
  <c r="AJ457" i="13"/>
  <c r="AJ477" i="13" s="1"/>
  <c r="AJ482" i="13" s="1"/>
  <c r="AK457" i="13"/>
  <c r="AK477" i="13" s="1"/>
  <c r="AK482" i="13" s="1"/>
  <c r="AL457" i="13"/>
  <c r="AL477" i="13" s="1"/>
  <c r="AL482" i="13" s="1"/>
  <c r="AM457" i="13"/>
  <c r="AM477" i="13" s="1"/>
  <c r="AM482" i="13" s="1"/>
  <c r="AN457" i="13"/>
  <c r="AN477" i="13" s="1"/>
  <c r="AN482" i="13" s="1"/>
  <c r="AO457" i="13"/>
  <c r="AO477" i="13" s="1"/>
  <c r="AO482" i="13" s="1"/>
  <c r="AP457" i="13"/>
  <c r="AP477" i="13" s="1"/>
  <c r="AP482" i="13" s="1"/>
  <c r="AQ457" i="13"/>
  <c r="AQ477" i="13" s="1"/>
  <c r="AQ482" i="13" s="1"/>
  <c r="AO454" i="13"/>
  <c r="AO474" i="13" s="1"/>
  <c r="AO479" i="13" s="1"/>
  <c r="AP454" i="13"/>
  <c r="AQ454" i="13"/>
  <c r="I454" i="13"/>
  <c r="J454" i="13"/>
  <c r="J474" i="13" s="1"/>
  <c r="J479" i="13" s="1"/>
  <c r="K454" i="13"/>
  <c r="L454" i="13"/>
  <c r="L474" i="13" s="1"/>
  <c r="L479" i="13" s="1"/>
  <c r="M454" i="13"/>
  <c r="M474" i="13" s="1"/>
  <c r="N454" i="13"/>
  <c r="N474" i="13" s="1"/>
  <c r="N479" i="13" s="1"/>
  <c r="O454" i="13"/>
  <c r="P454" i="13"/>
  <c r="P474" i="13" s="1"/>
  <c r="P479" i="13" s="1"/>
  <c r="Q454" i="13"/>
  <c r="Q474" i="13" s="1"/>
  <c r="Q479" i="13" s="1"/>
  <c r="R454" i="13"/>
  <c r="R474" i="13" s="1"/>
  <c r="R479" i="13" s="1"/>
  <c r="S454" i="13"/>
  <c r="T454" i="13"/>
  <c r="T474" i="13" s="1"/>
  <c r="T479" i="13" s="1"/>
  <c r="U454" i="13"/>
  <c r="U474" i="13" s="1"/>
  <c r="U479" i="13" s="1"/>
  <c r="V454" i="13"/>
  <c r="V474" i="13" s="1"/>
  <c r="V479" i="13" s="1"/>
  <c r="W454" i="13"/>
  <c r="W474" i="13" s="1"/>
  <c r="W479" i="13" s="1"/>
  <c r="X454" i="13"/>
  <c r="X474" i="13" s="1"/>
  <c r="X479" i="13" s="1"/>
  <c r="Y454" i="13"/>
  <c r="Y474" i="13" s="1"/>
  <c r="Y479" i="13" s="1"/>
  <c r="Z454" i="13"/>
  <c r="Z474" i="13" s="1"/>
  <c r="Z479" i="13" s="1"/>
  <c r="AA454" i="13"/>
  <c r="AB454" i="13"/>
  <c r="AB474" i="13" s="1"/>
  <c r="AB479" i="13" s="1"/>
  <c r="AC454" i="13"/>
  <c r="AD454" i="13"/>
  <c r="AD474" i="13" s="1"/>
  <c r="AD479" i="13" s="1"/>
  <c r="AE454" i="13"/>
  <c r="AF454" i="13"/>
  <c r="AF474" i="13" s="1"/>
  <c r="AF479" i="13" s="1"/>
  <c r="AG454" i="13"/>
  <c r="AG474" i="13" s="1"/>
  <c r="AH454" i="13"/>
  <c r="AH474" i="13" s="1"/>
  <c r="AH479" i="13" s="1"/>
  <c r="AI454" i="13"/>
  <c r="AI474" i="13" s="1"/>
  <c r="AJ454" i="13"/>
  <c r="AJ474" i="13" s="1"/>
  <c r="AJ479" i="13" s="1"/>
  <c r="AK454" i="13"/>
  <c r="AK474" i="13" s="1"/>
  <c r="AL454" i="13"/>
  <c r="AL474" i="13" s="1"/>
  <c r="AL479" i="13" s="1"/>
  <c r="AM454" i="13"/>
  <c r="AN454" i="13"/>
  <c r="AN474" i="13" s="1"/>
  <c r="AN479" i="13" s="1"/>
  <c r="H454" i="13"/>
  <c r="H474" i="13" s="1"/>
  <c r="H479" i="13" s="1"/>
  <c r="K365" i="13"/>
  <c r="H172" i="13"/>
  <c r="AQ137" i="13"/>
  <c r="AP137" i="13"/>
  <c r="AO137" i="13"/>
  <c r="AN137" i="13"/>
  <c r="AM137" i="13"/>
  <c r="AL137" i="13"/>
  <c r="AK137" i="13"/>
  <c r="AJ137" i="13"/>
  <c r="AI137" i="13"/>
  <c r="AH137" i="13"/>
  <c r="AG137" i="13"/>
  <c r="AF137" i="13"/>
  <c r="AE137" i="13"/>
  <c r="AD137" i="13"/>
  <c r="AC137" i="13"/>
  <c r="AB137" i="13"/>
  <c r="AA137" i="13"/>
  <c r="Z137" i="13"/>
  <c r="Y137" i="13"/>
  <c r="X137" i="13"/>
  <c r="W137" i="13"/>
  <c r="V137" i="13"/>
  <c r="U137" i="13"/>
  <c r="T137" i="13"/>
  <c r="S137" i="13"/>
  <c r="R137" i="13"/>
  <c r="Q137" i="13"/>
  <c r="P137" i="13"/>
  <c r="O137" i="13"/>
  <c r="N137" i="13"/>
  <c r="M137" i="13"/>
  <c r="L137" i="13"/>
  <c r="K137" i="13"/>
  <c r="J137" i="13"/>
  <c r="I137" i="13"/>
  <c r="H137" i="13"/>
  <c r="AQ132" i="13"/>
  <c r="AP132" i="13"/>
  <c r="AO132" i="13"/>
  <c r="AN132" i="13"/>
  <c r="AM132" i="13"/>
  <c r="AL132" i="13"/>
  <c r="AK132" i="13"/>
  <c r="AJ132" i="13"/>
  <c r="AI132" i="13"/>
  <c r="AH132" i="13"/>
  <c r="AG132" i="13"/>
  <c r="AF132" i="13"/>
  <c r="AE132" i="13"/>
  <c r="AD132" i="13"/>
  <c r="AC132" i="13"/>
  <c r="AB132" i="13"/>
  <c r="AA132" i="13"/>
  <c r="Z132" i="13"/>
  <c r="Y132" i="13"/>
  <c r="X132" i="13"/>
  <c r="W132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H132" i="13"/>
  <c r="AQ127" i="13"/>
  <c r="AP127" i="13"/>
  <c r="AO127" i="13"/>
  <c r="AN127" i="13"/>
  <c r="AM127" i="13"/>
  <c r="AL127" i="13"/>
  <c r="AK127" i="13"/>
  <c r="AJ127" i="13"/>
  <c r="AI127" i="13"/>
  <c r="AH127" i="13"/>
  <c r="AG127" i="13"/>
  <c r="AF127" i="13"/>
  <c r="AE127" i="13"/>
  <c r="AD127" i="13"/>
  <c r="AC127" i="13"/>
  <c r="AB127" i="13"/>
  <c r="AA127" i="13"/>
  <c r="Z127" i="13"/>
  <c r="Y127" i="13"/>
  <c r="X127" i="13"/>
  <c r="W127" i="13"/>
  <c r="V127" i="13"/>
  <c r="U127" i="13"/>
  <c r="T127" i="13"/>
  <c r="S127" i="13"/>
  <c r="R127" i="13"/>
  <c r="Q127" i="13"/>
  <c r="P127" i="13"/>
  <c r="O127" i="13"/>
  <c r="N127" i="13"/>
  <c r="M127" i="13"/>
  <c r="L127" i="13"/>
  <c r="K127" i="13"/>
  <c r="J127" i="13"/>
  <c r="I127" i="13"/>
  <c r="H127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W122" i="13"/>
  <c r="X122" i="13"/>
  <c r="Y122" i="13"/>
  <c r="Z122" i="13"/>
  <c r="AA122" i="13"/>
  <c r="AB122" i="13"/>
  <c r="AC122" i="13"/>
  <c r="AD122" i="13"/>
  <c r="AE122" i="13"/>
  <c r="AF122" i="13"/>
  <c r="AG122" i="13"/>
  <c r="AH122" i="13"/>
  <c r="AI122" i="13"/>
  <c r="AJ122" i="13"/>
  <c r="AK122" i="13"/>
  <c r="AL122" i="13"/>
  <c r="AM122" i="13"/>
  <c r="AN122" i="13"/>
  <c r="AO122" i="13"/>
  <c r="AP122" i="13"/>
  <c r="AQ122" i="13"/>
  <c r="H122" i="13"/>
  <c r="H117" i="13"/>
  <c r="AB777" i="13"/>
  <c r="V777" i="13"/>
  <c r="N777" i="13"/>
  <c r="AQ525" i="13"/>
  <c r="AP525" i="13"/>
  <c r="AO525" i="13"/>
  <c r="AN525" i="13"/>
  <c r="AM525" i="13"/>
  <c r="AL525" i="13"/>
  <c r="AK525" i="13"/>
  <c r="AJ525" i="13"/>
  <c r="AI525" i="13"/>
  <c r="AH525" i="13"/>
  <c r="AG525" i="13"/>
  <c r="AF525" i="13"/>
  <c r="AE525" i="13"/>
  <c r="AD525" i="13"/>
  <c r="AC525" i="13"/>
  <c r="AB525" i="13"/>
  <c r="AA525" i="13"/>
  <c r="Z525" i="13"/>
  <c r="Y525" i="13"/>
  <c r="X525" i="13"/>
  <c r="W525" i="13"/>
  <c r="V525" i="13"/>
  <c r="U525" i="13"/>
  <c r="T525" i="13"/>
  <c r="S525" i="13"/>
  <c r="R525" i="13"/>
  <c r="Q525" i="13"/>
  <c r="P525" i="13"/>
  <c r="O525" i="13"/>
  <c r="N525" i="13"/>
  <c r="M525" i="13"/>
  <c r="L525" i="13"/>
  <c r="K525" i="13"/>
  <c r="J525" i="13"/>
  <c r="I525" i="13"/>
  <c r="H525" i="13"/>
  <c r="AQ520" i="13"/>
  <c r="AP520" i="13"/>
  <c r="AO520" i="13"/>
  <c r="AN520" i="13"/>
  <c r="AM520" i="13"/>
  <c r="AL520" i="13"/>
  <c r="AK520" i="13"/>
  <c r="AJ520" i="13"/>
  <c r="AI520" i="13"/>
  <c r="AH520" i="13"/>
  <c r="AG520" i="13"/>
  <c r="AF520" i="13"/>
  <c r="AE520" i="13"/>
  <c r="AD520" i="13"/>
  <c r="AC520" i="13"/>
  <c r="AB520" i="13"/>
  <c r="AA520" i="13"/>
  <c r="Z520" i="13"/>
  <c r="Y520" i="13"/>
  <c r="X520" i="13"/>
  <c r="W520" i="13"/>
  <c r="V520" i="13"/>
  <c r="U520" i="13"/>
  <c r="T520" i="13"/>
  <c r="S520" i="13"/>
  <c r="R520" i="13"/>
  <c r="Q520" i="13"/>
  <c r="P520" i="13"/>
  <c r="O520" i="13"/>
  <c r="N520" i="13"/>
  <c r="M520" i="13"/>
  <c r="L520" i="13"/>
  <c r="K520" i="13"/>
  <c r="J520" i="13"/>
  <c r="I520" i="13"/>
  <c r="AQ515" i="13"/>
  <c r="AP515" i="13"/>
  <c r="AO515" i="13"/>
  <c r="AN515" i="13"/>
  <c r="AM515" i="13"/>
  <c r="AL515" i="13"/>
  <c r="AK515" i="13"/>
  <c r="AJ515" i="13"/>
  <c r="AI515" i="13"/>
  <c r="AH515" i="13"/>
  <c r="AG515" i="13"/>
  <c r="AF515" i="13"/>
  <c r="AE515" i="13"/>
  <c r="AD515" i="13"/>
  <c r="AC515" i="13"/>
  <c r="AB515" i="13"/>
  <c r="AA515" i="13"/>
  <c r="Z515" i="13"/>
  <c r="Y515" i="13"/>
  <c r="X515" i="13"/>
  <c r="W515" i="13"/>
  <c r="V515" i="13"/>
  <c r="U515" i="13"/>
  <c r="T515" i="13"/>
  <c r="S515" i="13"/>
  <c r="R515" i="13"/>
  <c r="Q515" i="13"/>
  <c r="P515" i="13"/>
  <c r="O515" i="13"/>
  <c r="N515" i="13"/>
  <c r="M515" i="13"/>
  <c r="L515" i="13"/>
  <c r="K515" i="13"/>
  <c r="J515" i="13"/>
  <c r="I515" i="13"/>
  <c r="H515" i="13"/>
  <c r="AQ510" i="13"/>
  <c r="AP510" i="13"/>
  <c r="AO510" i="13"/>
  <c r="AN510" i="13"/>
  <c r="AM510" i="13"/>
  <c r="AL510" i="13"/>
  <c r="AK510" i="13"/>
  <c r="AJ510" i="13"/>
  <c r="AI510" i="13"/>
  <c r="AH510" i="13"/>
  <c r="AG510" i="13"/>
  <c r="AF510" i="13"/>
  <c r="AE510" i="13"/>
  <c r="AD510" i="13"/>
  <c r="AC510" i="13"/>
  <c r="AB510" i="13"/>
  <c r="AA510" i="13"/>
  <c r="Z510" i="13"/>
  <c r="Y510" i="13"/>
  <c r="X510" i="13"/>
  <c r="W510" i="13"/>
  <c r="V510" i="13"/>
  <c r="U510" i="13"/>
  <c r="T510" i="13"/>
  <c r="S510" i="13"/>
  <c r="R510" i="13"/>
  <c r="Q510" i="13"/>
  <c r="P510" i="13"/>
  <c r="O510" i="13"/>
  <c r="N510" i="13"/>
  <c r="L510" i="13"/>
  <c r="K510" i="13"/>
  <c r="J510" i="13"/>
  <c r="I510" i="13"/>
  <c r="H510" i="13"/>
  <c r="AQ504" i="13"/>
  <c r="AP504" i="13"/>
  <c r="AO504" i="13"/>
  <c r="AN504" i="13"/>
  <c r="AM504" i="13"/>
  <c r="AL504" i="13"/>
  <c r="AK504" i="13"/>
  <c r="AJ504" i="13"/>
  <c r="AI504" i="13"/>
  <c r="AH504" i="13"/>
  <c r="AG504" i="13"/>
  <c r="AF504" i="13"/>
  <c r="AE504" i="13"/>
  <c r="AD504" i="13"/>
  <c r="AC504" i="13"/>
  <c r="AB504" i="13"/>
  <c r="AA504" i="13"/>
  <c r="Z504" i="13"/>
  <c r="Y504" i="13"/>
  <c r="X504" i="13"/>
  <c r="W504" i="13"/>
  <c r="V504" i="13"/>
  <c r="U504" i="13"/>
  <c r="T504" i="13"/>
  <c r="S504" i="13"/>
  <c r="R504" i="13"/>
  <c r="Q504" i="13"/>
  <c r="P504" i="13"/>
  <c r="O504" i="13"/>
  <c r="N504" i="13"/>
  <c r="M504" i="13"/>
  <c r="L504" i="13"/>
  <c r="K504" i="13"/>
  <c r="J504" i="13"/>
  <c r="I504" i="13"/>
  <c r="H504" i="13"/>
  <c r="AQ499" i="13"/>
  <c r="AP499" i="13"/>
  <c r="AO499" i="13"/>
  <c r="AN499" i="13"/>
  <c r="AM499" i="13"/>
  <c r="AL499" i="13"/>
  <c r="AK499" i="13"/>
  <c r="AJ499" i="13"/>
  <c r="AI499" i="13"/>
  <c r="AH499" i="13"/>
  <c r="AG499" i="13"/>
  <c r="AF499" i="13"/>
  <c r="AE499" i="13"/>
  <c r="AD499" i="13"/>
  <c r="AC499" i="13"/>
  <c r="AB499" i="13"/>
  <c r="AA499" i="13"/>
  <c r="Z499" i="13"/>
  <c r="Y499" i="13"/>
  <c r="X499" i="13"/>
  <c r="W499" i="13"/>
  <c r="V499" i="13"/>
  <c r="U499" i="13"/>
  <c r="T499" i="13"/>
  <c r="S499" i="13"/>
  <c r="R499" i="13"/>
  <c r="Q499" i="13"/>
  <c r="P499" i="13"/>
  <c r="O499" i="13"/>
  <c r="N499" i="13"/>
  <c r="M499" i="13"/>
  <c r="L499" i="13"/>
  <c r="K499" i="13"/>
  <c r="J499" i="13"/>
  <c r="I499" i="13"/>
  <c r="AQ494" i="13"/>
  <c r="AP494" i="13"/>
  <c r="AO494" i="13"/>
  <c r="AN494" i="13"/>
  <c r="AM494" i="13"/>
  <c r="AL494" i="13"/>
  <c r="AK494" i="13"/>
  <c r="AJ494" i="13"/>
  <c r="AI494" i="13"/>
  <c r="AH494" i="13"/>
  <c r="AG494" i="13"/>
  <c r="AF494" i="13"/>
  <c r="AE494" i="13"/>
  <c r="AD494" i="13"/>
  <c r="AC494" i="13"/>
  <c r="AB494" i="13"/>
  <c r="AA494" i="13"/>
  <c r="Z494" i="13"/>
  <c r="Y494" i="13"/>
  <c r="X494" i="13"/>
  <c r="W494" i="13"/>
  <c r="V494" i="13"/>
  <c r="U494" i="13"/>
  <c r="T494" i="13"/>
  <c r="S494" i="13"/>
  <c r="R494" i="13"/>
  <c r="Q494" i="13"/>
  <c r="P494" i="13"/>
  <c r="O494" i="13"/>
  <c r="N494" i="13"/>
  <c r="M494" i="13"/>
  <c r="L494" i="13"/>
  <c r="K494" i="13"/>
  <c r="J494" i="13"/>
  <c r="I494" i="13"/>
  <c r="H494" i="13"/>
  <c r="AQ489" i="13"/>
  <c r="AP489" i="13"/>
  <c r="AO489" i="13"/>
  <c r="AN489" i="13"/>
  <c r="AM489" i="13"/>
  <c r="AL489" i="13"/>
  <c r="AK489" i="13"/>
  <c r="AJ489" i="13"/>
  <c r="AI489" i="13"/>
  <c r="AH489" i="13"/>
  <c r="AG489" i="13"/>
  <c r="AF489" i="13"/>
  <c r="AE489" i="13"/>
  <c r="AD489" i="13"/>
  <c r="AC489" i="13"/>
  <c r="AB489" i="13"/>
  <c r="AA489" i="13"/>
  <c r="Z489" i="13"/>
  <c r="Y489" i="13"/>
  <c r="X489" i="13"/>
  <c r="W489" i="13"/>
  <c r="V489" i="13"/>
  <c r="U489" i="13"/>
  <c r="T489" i="13"/>
  <c r="S489" i="13"/>
  <c r="R489" i="13"/>
  <c r="Q489" i="13"/>
  <c r="P489" i="13"/>
  <c r="O489" i="13"/>
  <c r="N489" i="13"/>
  <c r="M489" i="13"/>
  <c r="L489" i="13"/>
  <c r="K489" i="13"/>
  <c r="J489" i="13"/>
  <c r="I489" i="13"/>
  <c r="H489" i="13"/>
  <c r="AQ468" i="13"/>
  <c r="AP468" i="13"/>
  <c r="AO468" i="13"/>
  <c r="AN468" i="13"/>
  <c r="AM468" i="13"/>
  <c r="AL468" i="13"/>
  <c r="AK468" i="13"/>
  <c r="AJ468" i="13"/>
  <c r="AI468" i="13"/>
  <c r="AH468" i="13"/>
  <c r="AG468" i="13"/>
  <c r="AF468" i="13"/>
  <c r="AE468" i="13"/>
  <c r="AD468" i="13"/>
  <c r="AC468" i="13"/>
  <c r="AB468" i="13"/>
  <c r="AA468" i="13"/>
  <c r="Z468" i="13"/>
  <c r="Y468" i="13"/>
  <c r="X468" i="13"/>
  <c r="W468" i="13"/>
  <c r="V468" i="13"/>
  <c r="U468" i="13"/>
  <c r="T468" i="13"/>
  <c r="S468" i="13"/>
  <c r="R468" i="13"/>
  <c r="Q468" i="13"/>
  <c r="P468" i="13"/>
  <c r="O468" i="13"/>
  <c r="N468" i="13"/>
  <c r="M468" i="13"/>
  <c r="L468" i="13"/>
  <c r="K468" i="13"/>
  <c r="J468" i="13"/>
  <c r="I468" i="13"/>
  <c r="H468" i="13"/>
  <c r="AQ463" i="13"/>
  <c r="AP463" i="13"/>
  <c r="AO463" i="13"/>
  <c r="AN463" i="13"/>
  <c r="AM463" i="13"/>
  <c r="AL463" i="13"/>
  <c r="AK463" i="13"/>
  <c r="AJ463" i="13"/>
  <c r="AI463" i="13"/>
  <c r="AH463" i="13"/>
  <c r="AG463" i="13"/>
  <c r="AF463" i="13"/>
  <c r="AE463" i="13"/>
  <c r="AD463" i="13"/>
  <c r="AC463" i="13"/>
  <c r="AB463" i="13"/>
  <c r="AA463" i="13"/>
  <c r="Z463" i="13"/>
  <c r="Y463" i="13"/>
  <c r="X463" i="13"/>
  <c r="W463" i="13"/>
  <c r="V463" i="13"/>
  <c r="U463" i="13"/>
  <c r="T463" i="13"/>
  <c r="S463" i="13"/>
  <c r="R463" i="13"/>
  <c r="Q463" i="13"/>
  <c r="P463" i="13"/>
  <c r="O463" i="13"/>
  <c r="N463" i="13"/>
  <c r="M463" i="13"/>
  <c r="L463" i="13"/>
  <c r="K463" i="13"/>
  <c r="J463" i="13"/>
  <c r="I463" i="13"/>
  <c r="H463" i="13"/>
  <c r="E465" i="13"/>
  <c r="F465" i="13"/>
  <c r="E466" i="13"/>
  <c r="F466" i="13"/>
  <c r="E467" i="13"/>
  <c r="F467" i="13"/>
  <c r="E469" i="13"/>
  <c r="F469" i="13"/>
  <c r="E470" i="13"/>
  <c r="F470" i="13"/>
  <c r="E472" i="13"/>
  <c r="F472" i="13"/>
  <c r="E483" i="13"/>
  <c r="F483" i="13"/>
  <c r="E484" i="13"/>
  <c r="F484" i="13"/>
  <c r="E485" i="13"/>
  <c r="F485" i="13"/>
  <c r="E486" i="13"/>
  <c r="F486" i="13"/>
  <c r="E487" i="13"/>
  <c r="F487" i="13"/>
  <c r="E464" i="13"/>
  <c r="F464" i="13"/>
  <c r="E459" i="13"/>
  <c r="F459" i="13"/>
  <c r="E460" i="13"/>
  <c r="F460" i="13"/>
  <c r="E461" i="13"/>
  <c r="F461" i="13"/>
  <c r="E462" i="13"/>
  <c r="F462" i="13"/>
  <c r="AQ458" i="13"/>
  <c r="AP458" i="13"/>
  <c r="AO458" i="13"/>
  <c r="AN458" i="13"/>
  <c r="AM458" i="13"/>
  <c r="AL458" i="13"/>
  <c r="AK458" i="13"/>
  <c r="AJ458" i="13"/>
  <c r="AI458" i="13"/>
  <c r="AH458" i="13"/>
  <c r="AG458" i="13"/>
  <c r="AF458" i="13"/>
  <c r="AE458" i="13"/>
  <c r="AD458" i="13"/>
  <c r="AC458" i="13"/>
  <c r="AB458" i="13"/>
  <c r="AA458" i="13"/>
  <c r="Z458" i="13"/>
  <c r="Y458" i="13"/>
  <c r="X458" i="13"/>
  <c r="W458" i="13"/>
  <c r="V458" i="13"/>
  <c r="U458" i="13"/>
  <c r="T458" i="13"/>
  <c r="S458" i="13"/>
  <c r="R458" i="13"/>
  <c r="Q458" i="13"/>
  <c r="P458" i="13"/>
  <c r="O458" i="13"/>
  <c r="N458" i="13"/>
  <c r="L458" i="13"/>
  <c r="K458" i="13"/>
  <c r="J458" i="13"/>
  <c r="I458" i="13"/>
  <c r="H458" i="13"/>
  <c r="AQ242" i="13"/>
  <c r="AP242" i="13"/>
  <c r="AO242" i="13"/>
  <c r="AN242" i="13"/>
  <c r="AM242" i="13"/>
  <c r="AL242" i="13"/>
  <c r="AK242" i="13"/>
  <c r="AJ242" i="13"/>
  <c r="AI242" i="13"/>
  <c r="AH242" i="13"/>
  <c r="AG242" i="13"/>
  <c r="AF242" i="13"/>
  <c r="AE242" i="13"/>
  <c r="AD242" i="13"/>
  <c r="AC242" i="13"/>
  <c r="AB242" i="13"/>
  <c r="AA242" i="13"/>
  <c r="Z242" i="13"/>
  <c r="Y242" i="13"/>
  <c r="X242" i="13"/>
  <c r="W242" i="13"/>
  <c r="V242" i="13"/>
  <c r="U242" i="13"/>
  <c r="T242" i="13"/>
  <c r="S242" i="13"/>
  <c r="R242" i="13"/>
  <c r="Q242" i="13"/>
  <c r="P242" i="13"/>
  <c r="O242" i="13"/>
  <c r="N242" i="13"/>
  <c r="M242" i="13"/>
  <c r="L242" i="13"/>
  <c r="K242" i="13"/>
  <c r="J242" i="13"/>
  <c r="I242" i="13"/>
  <c r="H242" i="13"/>
  <c r="AQ237" i="13"/>
  <c r="AP237" i="13"/>
  <c r="AO237" i="13"/>
  <c r="AN237" i="13"/>
  <c r="AM237" i="13"/>
  <c r="AL237" i="13"/>
  <c r="AK237" i="13"/>
  <c r="AJ237" i="13"/>
  <c r="AI237" i="13"/>
  <c r="AH237" i="13"/>
  <c r="AG237" i="13"/>
  <c r="AF237" i="13"/>
  <c r="AE237" i="13"/>
  <c r="AD237" i="13"/>
  <c r="AC237" i="13"/>
  <c r="AB237" i="13"/>
  <c r="AA237" i="13"/>
  <c r="Z237" i="13"/>
  <c r="Y237" i="13"/>
  <c r="X237" i="13"/>
  <c r="W237" i="13"/>
  <c r="V237" i="13"/>
  <c r="U237" i="13"/>
  <c r="T237" i="13"/>
  <c r="S237" i="13"/>
  <c r="R237" i="13"/>
  <c r="Q237" i="13"/>
  <c r="P237" i="13"/>
  <c r="O237" i="13"/>
  <c r="N237" i="13"/>
  <c r="M237" i="13"/>
  <c r="L237" i="13"/>
  <c r="K237" i="13"/>
  <c r="J237" i="13"/>
  <c r="I237" i="13"/>
  <c r="H237" i="13"/>
  <c r="AQ232" i="13"/>
  <c r="AP232" i="13"/>
  <c r="AO232" i="13"/>
  <c r="AN232" i="13"/>
  <c r="AM232" i="13"/>
  <c r="AL232" i="13"/>
  <c r="AK232" i="13"/>
  <c r="AJ232" i="13"/>
  <c r="AI232" i="13"/>
  <c r="AH232" i="13"/>
  <c r="AG232" i="13"/>
  <c r="AF232" i="13"/>
  <c r="AE232" i="13"/>
  <c r="AD232" i="13"/>
  <c r="AC232" i="13"/>
  <c r="AB232" i="13"/>
  <c r="AA232" i="13"/>
  <c r="Z232" i="13"/>
  <c r="Y232" i="13"/>
  <c r="X232" i="13"/>
  <c r="W232" i="13"/>
  <c r="V232" i="13"/>
  <c r="U232" i="13"/>
  <c r="T232" i="13"/>
  <c r="S232" i="13"/>
  <c r="R232" i="13"/>
  <c r="Q232" i="13"/>
  <c r="P232" i="13"/>
  <c r="O232" i="13"/>
  <c r="N232" i="13"/>
  <c r="M232" i="13"/>
  <c r="L232" i="13"/>
  <c r="K232" i="13"/>
  <c r="J232" i="13"/>
  <c r="I232" i="13"/>
  <c r="H232" i="13"/>
  <c r="AQ227" i="13"/>
  <c r="AP227" i="13"/>
  <c r="AO227" i="13"/>
  <c r="AN227" i="13"/>
  <c r="AM227" i="13"/>
  <c r="AL227" i="13"/>
  <c r="AK227" i="13"/>
  <c r="AJ227" i="13"/>
  <c r="AI227" i="13"/>
  <c r="AH227" i="13"/>
  <c r="AG227" i="13"/>
  <c r="AF227" i="13"/>
  <c r="AE227" i="13"/>
  <c r="AD227" i="13"/>
  <c r="AC227" i="13"/>
  <c r="AB227" i="13"/>
  <c r="AA227" i="13"/>
  <c r="Z227" i="13"/>
  <c r="Y227" i="13"/>
  <c r="X227" i="13"/>
  <c r="W227" i="13"/>
  <c r="V227" i="13"/>
  <c r="U227" i="13"/>
  <c r="T227" i="13"/>
  <c r="S227" i="13"/>
  <c r="R227" i="13"/>
  <c r="Q227" i="13"/>
  <c r="P227" i="13"/>
  <c r="O227" i="13"/>
  <c r="N227" i="13"/>
  <c r="M227" i="13"/>
  <c r="L227" i="13"/>
  <c r="K227" i="13"/>
  <c r="J227" i="13"/>
  <c r="I227" i="13"/>
  <c r="H227" i="13"/>
  <c r="AQ222" i="13"/>
  <c r="AP222" i="13"/>
  <c r="AO222" i="13"/>
  <c r="AN222" i="13"/>
  <c r="AM222" i="13"/>
  <c r="AL222" i="13"/>
  <c r="AK222" i="13"/>
  <c r="AJ222" i="13"/>
  <c r="AI222" i="13"/>
  <c r="AH222" i="13"/>
  <c r="AG222" i="13"/>
  <c r="AF222" i="13"/>
  <c r="AE222" i="13"/>
  <c r="AD222" i="13"/>
  <c r="AC222" i="13"/>
  <c r="AB222" i="13"/>
  <c r="AA222" i="13"/>
  <c r="Z222" i="13"/>
  <c r="Y222" i="13"/>
  <c r="X222" i="13"/>
  <c r="W222" i="13"/>
  <c r="V222" i="13"/>
  <c r="U222" i="13"/>
  <c r="T222" i="13"/>
  <c r="S222" i="13"/>
  <c r="R222" i="13"/>
  <c r="Q222" i="13"/>
  <c r="P222" i="13"/>
  <c r="O222" i="13"/>
  <c r="N222" i="13"/>
  <c r="M222" i="13"/>
  <c r="L222" i="13"/>
  <c r="K222" i="13"/>
  <c r="J222" i="13"/>
  <c r="I222" i="13"/>
  <c r="H222" i="13"/>
  <c r="AQ217" i="13"/>
  <c r="AP217" i="13"/>
  <c r="AO217" i="13"/>
  <c r="AN217" i="13"/>
  <c r="AM217" i="13"/>
  <c r="AL217" i="13"/>
  <c r="AK217" i="13"/>
  <c r="AJ217" i="13"/>
  <c r="AI217" i="13"/>
  <c r="AH217" i="13"/>
  <c r="AG217" i="13"/>
  <c r="AF217" i="13"/>
  <c r="AE217" i="13"/>
  <c r="AD217" i="13"/>
  <c r="AC217" i="13"/>
  <c r="AB217" i="13"/>
  <c r="AA217" i="13"/>
  <c r="Z217" i="13"/>
  <c r="Y217" i="13"/>
  <c r="X217" i="13"/>
  <c r="W217" i="13"/>
  <c r="V217" i="13"/>
  <c r="U217" i="13"/>
  <c r="T217" i="13"/>
  <c r="S217" i="13"/>
  <c r="R217" i="13"/>
  <c r="Q217" i="13"/>
  <c r="P217" i="13"/>
  <c r="O217" i="13"/>
  <c r="N217" i="13"/>
  <c r="M217" i="13"/>
  <c r="L217" i="13"/>
  <c r="K217" i="13"/>
  <c r="J217" i="13"/>
  <c r="I217" i="13"/>
  <c r="H217" i="13"/>
  <c r="AQ212" i="13"/>
  <c r="AP212" i="13"/>
  <c r="AO212" i="13"/>
  <c r="AN212" i="13"/>
  <c r="AM212" i="13"/>
  <c r="AL212" i="13"/>
  <c r="AK212" i="13"/>
  <c r="AJ212" i="13"/>
  <c r="AI212" i="13"/>
  <c r="AH212" i="13"/>
  <c r="AG212" i="13"/>
  <c r="AF212" i="13"/>
  <c r="AE212" i="13"/>
  <c r="AD212" i="13"/>
  <c r="AC212" i="13"/>
  <c r="AB212" i="13"/>
  <c r="AA212" i="13"/>
  <c r="Z212" i="13"/>
  <c r="Y212" i="13"/>
  <c r="X212" i="13"/>
  <c r="W212" i="13"/>
  <c r="V212" i="13"/>
  <c r="U212" i="13"/>
  <c r="T212" i="13"/>
  <c r="S212" i="13"/>
  <c r="R212" i="13"/>
  <c r="Q212" i="13"/>
  <c r="P212" i="13"/>
  <c r="O212" i="13"/>
  <c r="N212" i="13"/>
  <c r="M212" i="13"/>
  <c r="L212" i="13"/>
  <c r="K212" i="13"/>
  <c r="J212" i="13"/>
  <c r="I212" i="13"/>
  <c r="H212" i="13"/>
  <c r="AQ207" i="13"/>
  <c r="AP207" i="13"/>
  <c r="AO207" i="13"/>
  <c r="AN207" i="13"/>
  <c r="AM207" i="13"/>
  <c r="AL207" i="13"/>
  <c r="AK207" i="13"/>
  <c r="AJ207" i="13"/>
  <c r="AI207" i="13"/>
  <c r="AH207" i="13"/>
  <c r="AG207" i="13"/>
  <c r="AF207" i="13"/>
  <c r="AE207" i="13"/>
  <c r="AD207" i="13"/>
  <c r="AC207" i="13"/>
  <c r="AB207" i="13"/>
  <c r="AA207" i="13"/>
  <c r="Z207" i="13"/>
  <c r="Y207" i="13"/>
  <c r="X207" i="13"/>
  <c r="W207" i="13"/>
  <c r="V207" i="13"/>
  <c r="U207" i="13"/>
  <c r="T207" i="13"/>
  <c r="S207" i="13"/>
  <c r="R207" i="13"/>
  <c r="Q207" i="13"/>
  <c r="P207" i="13"/>
  <c r="O207" i="13"/>
  <c r="N207" i="13"/>
  <c r="M207" i="13"/>
  <c r="L207" i="13"/>
  <c r="K207" i="13"/>
  <c r="J207" i="13"/>
  <c r="I207" i="13"/>
  <c r="H207" i="13"/>
  <c r="AQ202" i="13"/>
  <c r="AP202" i="13"/>
  <c r="AO202" i="13"/>
  <c r="AN202" i="13"/>
  <c r="AM202" i="13"/>
  <c r="AL202" i="13"/>
  <c r="AK202" i="13"/>
  <c r="AJ202" i="13"/>
  <c r="AI202" i="13"/>
  <c r="AH202" i="13"/>
  <c r="AG202" i="13"/>
  <c r="AF202" i="13"/>
  <c r="AE202" i="13"/>
  <c r="AD202" i="13"/>
  <c r="AC202" i="13"/>
  <c r="AB202" i="13"/>
  <c r="AA202" i="13"/>
  <c r="Z202" i="13"/>
  <c r="Y202" i="13"/>
  <c r="X202" i="13"/>
  <c r="W202" i="13"/>
  <c r="V202" i="13"/>
  <c r="U202" i="13"/>
  <c r="T202" i="13"/>
  <c r="S202" i="13"/>
  <c r="R202" i="13"/>
  <c r="Q202" i="13"/>
  <c r="P202" i="13"/>
  <c r="O202" i="13"/>
  <c r="N202" i="13"/>
  <c r="M202" i="13"/>
  <c r="L202" i="13"/>
  <c r="K202" i="13"/>
  <c r="J202" i="13"/>
  <c r="I202" i="13"/>
  <c r="H202" i="13"/>
  <c r="AQ197" i="13"/>
  <c r="AP197" i="13"/>
  <c r="AO197" i="13"/>
  <c r="AN197" i="13"/>
  <c r="AM197" i="13"/>
  <c r="AL197" i="13"/>
  <c r="AK197" i="13"/>
  <c r="AJ197" i="13"/>
  <c r="AI197" i="13"/>
  <c r="AH197" i="13"/>
  <c r="AG197" i="13"/>
  <c r="AF197" i="13"/>
  <c r="AE197" i="13"/>
  <c r="AD197" i="13"/>
  <c r="AC197" i="13"/>
  <c r="AB197" i="13"/>
  <c r="AA197" i="13"/>
  <c r="Z197" i="13"/>
  <c r="Y197" i="13"/>
  <c r="X197" i="13"/>
  <c r="W197" i="13"/>
  <c r="V197" i="13"/>
  <c r="U197" i="13"/>
  <c r="T197" i="13"/>
  <c r="S197" i="13"/>
  <c r="R197" i="13"/>
  <c r="Q197" i="13"/>
  <c r="P197" i="13"/>
  <c r="O197" i="13"/>
  <c r="N197" i="13"/>
  <c r="M197" i="13"/>
  <c r="L197" i="13"/>
  <c r="K197" i="13"/>
  <c r="J197" i="13"/>
  <c r="I197" i="13"/>
  <c r="H197" i="13"/>
  <c r="AQ192" i="13"/>
  <c r="AP192" i="13"/>
  <c r="AO192" i="13"/>
  <c r="AN192" i="13"/>
  <c r="AM192" i="13"/>
  <c r="AL192" i="13"/>
  <c r="AK192" i="13"/>
  <c r="AJ192" i="13"/>
  <c r="AI192" i="13"/>
  <c r="AH192" i="13"/>
  <c r="AG192" i="13"/>
  <c r="AF192" i="13"/>
  <c r="AE192" i="13"/>
  <c r="AD192" i="13"/>
  <c r="AC192" i="13"/>
  <c r="AB192" i="13"/>
  <c r="AA192" i="13"/>
  <c r="Z192" i="13"/>
  <c r="Y192" i="13"/>
  <c r="X192" i="13"/>
  <c r="W192" i="13"/>
  <c r="V192" i="13"/>
  <c r="U192" i="13"/>
  <c r="T192" i="13"/>
  <c r="S192" i="13"/>
  <c r="R192" i="13"/>
  <c r="Q192" i="13"/>
  <c r="P192" i="13"/>
  <c r="O192" i="13"/>
  <c r="N192" i="13"/>
  <c r="M192" i="13"/>
  <c r="L192" i="13"/>
  <c r="K192" i="13"/>
  <c r="J192" i="13"/>
  <c r="I192" i="13"/>
  <c r="H192" i="13"/>
  <c r="AQ187" i="13"/>
  <c r="AP187" i="13"/>
  <c r="AO187" i="13"/>
  <c r="AN187" i="13"/>
  <c r="AM187" i="13"/>
  <c r="AL187" i="13"/>
  <c r="AK187" i="13"/>
  <c r="AJ187" i="13"/>
  <c r="AI187" i="13"/>
  <c r="AH187" i="13"/>
  <c r="AG187" i="13"/>
  <c r="AF187" i="13"/>
  <c r="AE187" i="13"/>
  <c r="AD187" i="13"/>
  <c r="AC187" i="13"/>
  <c r="AB187" i="13"/>
  <c r="AA187" i="13"/>
  <c r="Z187" i="13"/>
  <c r="Y187" i="13"/>
  <c r="X187" i="13"/>
  <c r="W187" i="13"/>
  <c r="V187" i="13"/>
  <c r="U187" i="13"/>
  <c r="T187" i="13"/>
  <c r="S187" i="13"/>
  <c r="R187" i="13"/>
  <c r="Q187" i="13"/>
  <c r="P187" i="13"/>
  <c r="O187" i="13"/>
  <c r="N187" i="13"/>
  <c r="M187" i="13"/>
  <c r="L187" i="13"/>
  <c r="K187" i="13"/>
  <c r="J187" i="13"/>
  <c r="I187" i="13"/>
  <c r="H187" i="13"/>
  <c r="I182" i="13"/>
  <c r="J182" i="13"/>
  <c r="K182" i="13"/>
  <c r="L182" i="13"/>
  <c r="M182" i="13"/>
  <c r="N182" i="13"/>
  <c r="O182" i="13"/>
  <c r="P182" i="13"/>
  <c r="Q182" i="13"/>
  <c r="R182" i="13"/>
  <c r="S182" i="13"/>
  <c r="T182" i="13"/>
  <c r="U182" i="13"/>
  <c r="V182" i="13"/>
  <c r="W182" i="13"/>
  <c r="X182" i="13"/>
  <c r="Y182" i="13"/>
  <c r="Z182" i="13"/>
  <c r="AA182" i="13"/>
  <c r="AB182" i="13"/>
  <c r="AC182" i="13"/>
  <c r="AD182" i="13"/>
  <c r="AE182" i="13"/>
  <c r="AF182" i="13"/>
  <c r="AG182" i="13"/>
  <c r="AH182" i="13"/>
  <c r="AI182" i="13"/>
  <c r="AJ182" i="13"/>
  <c r="AK182" i="13"/>
  <c r="AL182" i="13"/>
  <c r="AM182" i="13"/>
  <c r="AN182" i="13"/>
  <c r="AO182" i="13"/>
  <c r="AP182" i="13"/>
  <c r="AQ182" i="13"/>
  <c r="H182" i="13"/>
  <c r="I177" i="13"/>
  <c r="J177" i="13"/>
  <c r="K177" i="13"/>
  <c r="L177" i="13"/>
  <c r="M177" i="13"/>
  <c r="N177" i="13"/>
  <c r="O177" i="13"/>
  <c r="P177" i="13"/>
  <c r="Q177" i="13"/>
  <c r="R177" i="13"/>
  <c r="S177" i="13"/>
  <c r="T177" i="13"/>
  <c r="U177" i="13"/>
  <c r="V177" i="13"/>
  <c r="W177" i="13"/>
  <c r="X177" i="13"/>
  <c r="Y177" i="13"/>
  <c r="Z177" i="13"/>
  <c r="AA177" i="13"/>
  <c r="AB177" i="13"/>
  <c r="AC177" i="13"/>
  <c r="AD177" i="13"/>
  <c r="AE177" i="13"/>
  <c r="AF177" i="13"/>
  <c r="AG177" i="13"/>
  <c r="AH177" i="13"/>
  <c r="AI177" i="13"/>
  <c r="AJ177" i="13"/>
  <c r="AK177" i="13"/>
  <c r="AL177" i="13"/>
  <c r="AM177" i="13"/>
  <c r="AN177" i="13"/>
  <c r="AO177" i="13"/>
  <c r="AP177" i="13"/>
  <c r="AQ177" i="13"/>
  <c r="H177" i="13"/>
  <c r="I172" i="13"/>
  <c r="J172" i="13"/>
  <c r="K172" i="13"/>
  <c r="L172" i="13"/>
  <c r="M172" i="13"/>
  <c r="N172" i="13"/>
  <c r="O172" i="13"/>
  <c r="P172" i="13"/>
  <c r="Q172" i="13"/>
  <c r="R172" i="13"/>
  <c r="S172" i="13"/>
  <c r="T172" i="13"/>
  <c r="U172" i="13"/>
  <c r="V172" i="13"/>
  <c r="W172" i="13"/>
  <c r="X172" i="13"/>
  <c r="Y172" i="13"/>
  <c r="Z172" i="13"/>
  <c r="AA172" i="13"/>
  <c r="AB172" i="13"/>
  <c r="AC172" i="13"/>
  <c r="AD172" i="13"/>
  <c r="AE172" i="13"/>
  <c r="AF172" i="13"/>
  <c r="AG172" i="13"/>
  <c r="AH172" i="13"/>
  <c r="AI172" i="13"/>
  <c r="AJ172" i="13"/>
  <c r="AK172" i="13"/>
  <c r="AL172" i="13"/>
  <c r="AM172" i="13"/>
  <c r="AN172" i="13"/>
  <c r="AO172" i="13"/>
  <c r="AP172" i="13"/>
  <c r="AQ172" i="13"/>
  <c r="J117" i="13"/>
  <c r="L117" i="13"/>
  <c r="N117" i="13"/>
  <c r="P117" i="13"/>
  <c r="R117" i="13"/>
  <c r="T117" i="13"/>
  <c r="V117" i="13"/>
  <c r="X117" i="13"/>
  <c r="Z117" i="13"/>
  <c r="AB117" i="13"/>
  <c r="AD117" i="13"/>
  <c r="AF117" i="13"/>
  <c r="AH117" i="13"/>
  <c r="AJ117" i="13"/>
  <c r="AL117" i="13"/>
  <c r="AN117" i="13"/>
  <c r="AP117" i="13"/>
  <c r="I117" i="13"/>
  <c r="K117" i="13"/>
  <c r="O117" i="13"/>
  <c r="Q117" i="13"/>
  <c r="S117" i="13"/>
  <c r="U117" i="13"/>
  <c r="W117" i="13"/>
  <c r="Y117" i="13"/>
  <c r="AA117" i="13"/>
  <c r="AC117" i="13"/>
  <c r="AE117" i="13"/>
  <c r="AG117" i="13"/>
  <c r="AI117" i="13"/>
  <c r="AK117" i="13"/>
  <c r="AM117" i="13"/>
  <c r="AO117" i="13"/>
  <c r="AQ117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V112" i="13"/>
  <c r="W112" i="13"/>
  <c r="X112" i="13"/>
  <c r="Y112" i="13"/>
  <c r="Z112" i="13"/>
  <c r="AA112" i="13"/>
  <c r="AB112" i="13"/>
  <c r="AC112" i="13"/>
  <c r="AD112" i="13"/>
  <c r="AE112" i="13"/>
  <c r="AF112" i="13"/>
  <c r="AG112" i="13"/>
  <c r="AH112" i="13"/>
  <c r="AI112" i="13"/>
  <c r="AJ112" i="13"/>
  <c r="AK112" i="13"/>
  <c r="AL112" i="13"/>
  <c r="AM112" i="13"/>
  <c r="AN112" i="13"/>
  <c r="AO112" i="13"/>
  <c r="AP112" i="13"/>
  <c r="AQ112" i="13"/>
  <c r="H112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W107" i="13"/>
  <c r="X107" i="13"/>
  <c r="Y107" i="13"/>
  <c r="Z107" i="13"/>
  <c r="AA107" i="13"/>
  <c r="AB107" i="13"/>
  <c r="AC107" i="13"/>
  <c r="AD107" i="13"/>
  <c r="AE107" i="13"/>
  <c r="AF107" i="13"/>
  <c r="AG107" i="13"/>
  <c r="AH107" i="13"/>
  <c r="AI107" i="13"/>
  <c r="AJ107" i="13"/>
  <c r="AK107" i="13"/>
  <c r="AL107" i="13"/>
  <c r="AM107" i="13"/>
  <c r="AN107" i="13"/>
  <c r="AO107" i="13"/>
  <c r="AP107" i="13"/>
  <c r="AQ107" i="13"/>
  <c r="H107" i="13"/>
  <c r="I102" i="13"/>
  <c r="J102" i="13"/>
  <c r="K102" i="13"/>
  <c r="L102" i="13"/>
  <c r="M102" i="13"/>
  <c r="N102" i="13"/>
  <c r="O102" i="13"/>
  <c r="P102" i="13"/>
  <c r="Q102" i="13"/>
  <c r="R102" i="13"/>
  <c r="S102" i="13"/>
  <c r="T102" i="13"/>
  <c r="U102" i="13"/>
  <c r="V102" i="13"/>
  <c r="W102" i="13"/>
  <c r="X102" i="13"/>
  <c r="Y102" i="13"/>
  <c r="Z102" i="13"/>
  <c r="AA102" i="13"/>
  <c r="AB102" i="13"/>
  <c r="AC102" i="13"/>
  <c r="AD102" i="13"/>
  <c r="AE102" i="13"/>
  <c r="AF102" i="13"/>
  <c r="AG102" i="13"/>
  <c r="AH102" i="13"/>
  <c r="AI102" i="13"/>
  <c r="AJ102" i="13"/>
  <c r="AK102" i="13"/>
  <c r="AL102" i="13"/>
  <c r="AM102" i="13"/>
  <c r="AN102" i="13"/>
  <c r="AO102" i="13"/>
  <c r="AP102" i="13"/>
  <c r="AQ102" i="13"/>
  <c r="H102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H97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H92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H87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H82" i="13"/>
  <c r="I77" i="13"/>
  <c r="J77" i="13"/>
  <c r="K77" i="13"/>
  <c r="L77" i="13"/>
  <c r="M77" i="13"/>
  <c r="N77" i="13"/>
  <c r="O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H77" i="13"/>
  <c r="U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H72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H67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H62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H57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H52" i="13"/>
  <c r="H399" i="13"/>
  <c r="I399" i="13"/>
  <c r="J399" i="13"/>
  <c r="K399" i="13"/>
  <c r="L399" i="13"/>
  <c r="M399" i="13"/>
  <c r="N399" i="13"/>
  <c r="O399" i="13"/>
  <c r="P399" i="13"/>
  <c r="Q399" i="13"/>
  <c r="R399" i="13"/>
  <c r="S399" i="13"/>
  <c r="T399" i="13"/>
  <c r="U399" i="13"/>
  <c r="V399" i="13"/>
  <c r="W399" i="13"/>
  <c r="X399" i="13"/>
  <c r="Y399" i="13"/>
  <c r="Z399" i="13"/>
  <c r="AA399" i="13"/>
  <c r="AB399" i="13"/>
  <c r="AC399" i="13"/>
  <c r="AD399" i="13"/>
  <c r="AE399" i="13"/>
  <c r="AF399" i="13"/>
  <c r="AG399" i="13"/>
  <c r="AH399" i="13"/>
  <c r="AI399" i="13"/>
  <c r="AJ399" i="13"/>
  <c r="AK399" i="13"/>
  <c r="AL399" i="13"/>
  <c r="AM399" i="13"/>
  <c r="AN399" i="13"/>
  <c r="AO399" i="13"/>
  <c r="AP399" i="13"/>
  <c r="AQ399" i="13"/>
  <c r="H400" i="13"/>
  <c r="I400" i="13"/>
  <c r="J400" i="13"/>
  <c r="K400" i="13"/>
  <c r="L400" i="13"/>
  <c r="M400" i="13"/>
  <c r="N400" i="13"/>
  <c r="O400" i="13"/>
  <c r="Q400" i="13"/>
  <c r="R400" i="13"/>
  <c r="S400" i="13"/>
  <c r="T400" i="13"/>
  <c r="U400" i="13"/>
  <c r="V400" i="13"/>
  <c r="W400" i="13"/>
  <c r="X400" i="13"/>
  <c r="Y400" i="13"/>
  <c r="Z400" i="13"/>
  <c r="AA400" i="13"/>
  <c r="AB400" i="13"/>
  <c r="AC400" i="13"/>
  <c r="AD400" i="13"/>
  <c r="AE400" i="13"/>
  <c r="AF400" i="13"/>
  <c r="AG400" i="13"/>
  <c r="AH400" i="13"/>
  <c r="AI400" i="13"/>
  <c r="AJ400" i="13"/>
  <c r="AK400" i="13"/>
  <c r="AL400" i="13"/>
  <c r="AM400" i="13"/>
  <c r="AN400" i="13"/>
  <c r="AO400" i="13"/>
  <c r="AP400" i="13"/>
  <c r="AQ400" i="13"/>
  <c r="H401" i="13"/>
  <c r="I401" i="13"/>
  <c r="J401" i="13"/>
  <c r="K401" i="13"/>
  <c r="L401" i="13"/>
  <c r="M401" i="13"/>
  <c r="N401" i="13"/>
  <c r="O401" i="13"/>
  <c r="P401" i="13"/>
  <c r="Q401" i="13"/>
  <c r="R401" i="13"/>
  <c r="S401" i="13"/>
  <c r="T401" i="13"/>
  <c r="U401" i="13"/>
  <c r="V401" i="13"/>
  <c r="W401" i="13"/>
  <c r="X401" i="13"/>
  <c r="Y401" i="13"/>
  <c r="Z401" i="13"/>
  <c r="AA401" i="13"/>
  <c r="AB401" i="13"/>
  <c r="AC401" i="13"/>
  <c r="AD401" i="13"/>
  <c r="AE401" i="13"/>
  <c r="AF401" i="13"/>
  <c r="AG401" i="13"/>
  <c r="AH401" i="13"/>
  <c r="AI401" i="13"/>
  <c r="AJ401" i="13"/>
  <c r="AK401" i="13"/>
  <c r="AL401" i="13"/>
  <c r="AM401" i="13"/>
  <c r="AN401" i="13"/>
  <c r="AO401" i="13"/>
  <c r="AP401" i="13"/>
  <c r="AQ401" i="13"/>
  <c r="I398" i="13"/>
  <c r="J398" i="13"/>
  <c r="K398" i="13"/>
  <c r="L398" i="13"/>
  <c r="M398" i="13"/>
  <c r="N398" i="13"/>
  <c r="O398" i="13"/>
  <c r="P398" i="13"/>
  <c r="Q398" i="13"/>
  <c r="R398" i="13"/>
  <c r="S398" i="13"/>
  <c r="T398" i="13"/>
  <c r="U398" i="13"/>
  <c r="V398" i="13"/>
  <c r="W398" i="13"/>
  <c r="X398" i="13"/>
  <c r="Y398" i="13"/>
  <c r="Z398" i="13"/>
  <c r="AA398" i="13"/>
  <c r="AB398" i="13"/>
  <c r="AC398" i="13"/>
  <c r="AD398" i="13"/>
  <c r="AE398" i="13"/>
  <c r="AF398" i="13"/>
  <c r="AG398" i="13"/>
  <c r="AH398" i="13"/>
  <c r="AI398" i="13"/>
  <c r="AJ398" i="13"/>
  <c r="AK398" i="13"/>
  <c r="AL398" i="13"/>
  <c r="AM398" i="13"/>
  <c r="AN398" i="13"/>
  <c r="AO398" i="13"/>
  <c r="AP398" i="13"/>
  <c r="AQ398" i="13"/>
  <c r="H398" i="13"/>
  <c r="H364" i="13"/>
  <c r="I364" i="13"/>
  <c r="J364" i="13"/>
  <c r="K364" i="13"/>
  <c r="L364" i="13"/>
  <c r="M364" i="13"/>
  <c r="N364" i="13"/>
  <c r="O364" i="13"/>
  <c r="P364" i="13"/>
  <c r="Q364" i="13"/>
  <c r="R364" i="13"/>
  <c r="S364" i="13"/>
  <c r="T364" i="13"/>
  <c r="U364" i="13"/>
  <c r="V364" i="13"/>
  <c r="W364" i="13"/>
  <c r="X364" i="13"/>
  <c r="Y364" i="13"/>
  <c r="Z364" i="13"/>
  <c r="AA364" i="13"/>
  <c r="AB364" i="13"/>
  <c r="AC364" i="13"/>
  <c r="AD364" i="13"/>
  <c r="AE364" i="13"/>
  <c r="AF364" i="13"/>
  <c r="AG364" i="13"/>
  <c r="AH364" i="13"/>
  <c r="AI364" i="13"/>
  <c r="AJ364" i="13"/>
  <c r="AK364" i="13"/>
  <c r="AL364" i="13"/>
  <c r="AM364" i="13"/>
  <c r="AN364" i="13"/>
  <c r="AO364" i="13"/>
  <c r="AP364" i="13"/>
  <c r="AQ364" i="13"/>
  <c r="H365" i="13"/>
  <c r="I365" i="13"/>
  <c r="L365" i="13"/>
  <c r="M365" i="13"/>
  <c r="N365" i="13"/>
  <c r="O365" i="13"/>
  <c r="P365" i="13"/>
  <c r="Q365" i="13"/>
  <c r="R365" i="13"/>
  <c r="S365" i="13"/>
  <c r="S440" i="13" s="1"/>
  <c r="S799" i="13" s="1"/>
  <c r="T365" i="13"/>
  <c r="U365" i="13"/>
  <c r="V365" i="13"/>
  <c r="W365" i="13"/>
  <c r="X365" i="13"/>
  <c r="Y365" i="13"/>
  <c r="Z365" i="13"/>
  <c r="AA365" i="13"/>
  <c r="AB365" i="13"/>
  <c r="AC365" i="13"/>
  <c r="AD365" i="13"/>
  <c r="AE365" i="13"/>
  <c r="AF365" i="13"/>
  <c r="AG365" i="13"/>
  <c r="AH365" i="13"/>
  <c r="AI365" i="13"/>
  <c r="AJ365" i="13"/>
  <c r="AK365" i="13"/>
  <c r="AL365" i="13"/>
  <c r="AM365" i="13"/>
  <c r="AN365" i="13"/>
  <c r="AO365" i="13"/>
  <c r="AP365" i="13"/>
  <c r="AQ365" i="13"/>
  <c r="H366" i="13"/>
  <c r="I366" i="13"/>
  <c r="J366" i="13"/>
  <c r="K366" i="13"/>
  <c r="L366" i="13"/>
  <c r="M366" i="13"/>
  <c r="N366" i="13"/>
  <c r="O366" i="13"/>
  <c r="P366" i="13"/>
  <c r="Q366" i="13"/>
  <c r="R366" i="13"/>
  <c r="S366" i="13"/>
  <c r="T366" i="13"/>
  <c r="U366" i="13"/>
  <c r="V366" i="13"/>
  <c r="W366" i="13"/>
  <c r="X366" i="13"/>
  <c r="Y366" i="13"/>
  <c r="Z366" i="13"/>
  <c r="AA366" i="13"/>
  <c r="AB366" i="13"/>
  <c r="AC366" i="13"/>
  <c r="AD366" i="13"/>
  <c r="AE366" i="13"/>
  <c r="AF366" i="13"/>
  <c r="AG366" i="13"/>
  <c r="AH366" i="13"/>
  <c r="AI366" i="13"/>
  <c r="AJ366" i="13"/>
  <c r="AK366" i="13"/>
  <c r="AL366" i="13"/>
  <c r="AM366" i="13"/>
  <c r="AN366" i="13"/>
  <c r="AO366" i="13"/>
  <c r="AP366" i="13"/>
  <c r="AQ366" i="13"/>
  <c r="I363" i="13"/>
  <c r="J363" i="13"/>
  <c r="K363" i="13"/>
  <c r="L363" i="13"/>
  <c r="M363" i="13"/>
  <c r="N363" i="13"/>
  <c r="O363" i="13"/>
  <c r="P363" i="13"/>
  <c r="Q363" i="13"/>
  <c r="R363" i="13"/>
  <c r="S363" i="13"/>
  <c r="T363" i="13"/>
  <c r="U363" i="13"/>
  <c r="V363" i="13"/>
  <c r="W363" i="13"/>
  <c r="X363" i="13"/>
  <c r="Y363" i="13"/>
  <c r="Z363" i="13"/>
  <c r="AA363" i="13"/>
  <c r="AB363" i="13"/>
  <c r="AC363" i="13"/>
  <c r="AD363" i="13"/>
  <c r="AE363" i="13"/>
  <c r="AF363" i="13"/>
  <c r="AG363" i="13"/>
  <c r="AH363" i="13"/>
  <c r="AI363" i="13"/>
  <c r="AJ363" i="13"/>
  <c r="AK363" i="13"/>
  <c r="AL363" i="13"/>
  <c r="AM363" i="13"/>
  <c r="AN363" i="13"/>
  <c r="AO363" i="13"/>
  <c r="AP363" i="13"/>
  <c r="AQ363" i="13"/>
  <c r="H363" i="13"/>
  <c r="H811" i="13" l="1"/>
  <c r="Y440" i="13"/>
  <c r="G704" i="13"/>
  <c r="AR704" i="13"/>
  <c r="F476" i="13"/>
  <c r="Y453" i="13"/>
  <c r="F482" i="13"/>
  <c r="E15" i="13"/>
  <c r="F504" i="13"/>
  <c r="F525" i="13"/>
  <c r="K362" i="13"/>
  <c r="I811" i="13"/>
  <c r="I28" i="13"/>
  <c r="F28" i="13" s="1"/>
  <c r="E28" i="13"/>
  <c r="AK453" i="13"/>
  <c r="F40" i="13"/>
  <c r="O441" i="13"/>
  <c r="O800" i="13" s="1"/>
  <c r="K440" i="13"/>
  <c r="K799" i="13" s="1"/>
  <c r="AQ439" i="13"/>
  <c r="AQ798" i="13" s="1"/>
  <c r="AO439" i="13"/>
  <c r="AM439" i="13"/>
  <c r="AM798" i="13" s="1"/>
  <c r="AK439" i="13"/>
  <c r="AK798" i="13" s="1"/>
  <c r="AI439" i="13"/>
  <c r="AI798" i="13" s="1"/>
  <c r="AG439" i="13"/>
  <c r="AG798" i="13" s="1"/>
  <c r="AE439" i="13"/>
  <c r="AE798" i="13" s="1"/>
  <c r="AC439" i="13"/>
  <c r="AC798" i="13" s="1"/>
  <c r="AA439" i="13"/>
  <c r="AA798" i="13" s="1"/>
  <c r="Y439" i="13"/>
  <c r="Y798" i="13" s="1"/>
  <c r="W439" i="13"/>
  <c r="W798" i="13" s="1"/>
  <c r="U439" i="13"/>
  <c r="S439" i="13"/>
  <c r="S798" i="13" s="1"/>
  <c r="Q439" i="13"/>
  <c r="O439" i="13"/>
  <c r="M439" i="13"/>
  <c r="K439" i="13"/>
  <c r="K798" i="13" s="1"/>
  <c r="I439" i="13"/>
  <c r="I798" i="13" s="1"/>
  <c r="M458" i="13"/>
  <c r="F477" i="13"/>
  <c r="AG453" i="13"/>
  <c r="E482" i="13"/>
  <c r="H777" i="13"/>
  <c r="G464" i="13"/>
  <c r="G487" i="13"/>
  <c r="G486" i="13"/>
  <c r="G485" i="13"/>
  <c r="G484" i="13"/>
  <c r="G483" i="13"/>
  <c r="G470" i="13"/>
  <c r="G469" i="13"/>
  <c r="G467" i="13"/>
  <c r="G466" i="13"/>
  <c r="AI359" i="13"/>
  <c r="Y360" i="13"/>
  <c r="S360" i="13"/>
  <c r="H438" i="13"/>
  <c r="H797" i="13" s="1"/>
  <c r="AP438" i="13"/>
  <c r="AN438" i="13"/>
  <c r="AN797" i="13" s="1"/>
  <c r="AL438" i="13"/>
  <c r="AL797" i="13" s="1"/>
  <c r="AJ438" i="13"/>
  <c r="AJ797" i="13" s="1"/>
  <c r="AH438" i="13"/>
  <c r="AH797" i="13" s="1"/>
  <c r="AF438" i="13"/>
  <c r="AF797" i="13" s="1"/>
  <c r="AD438" i="13"/>
  <c r="AD797" i="13" s="1"/>
  <c r="AB438" i="13"/>
  <c r="AB797" i="13" s="1"/>
  <c r="Z438" i="13"/>
  <c r="Z797" i="13" s="1"/>
  <c r="X438" i="13"/>
  <c r="X797" i="13" s="1"/>
  <c r="V438" i="13"/>
  <c r="V797" i="13" s="1"/>
  <c r="T438" i="13"/>
  <c r="T797" i="13" s="1"/>
  <c r="R438" i="13"/>
  <c r="R797" i="13" s="1"/>
  <c r="P438" i="13"/>
  <c r="P797" i="13" s="1"/>
  <c r="N438" i="13"/>
  <c r="N797" i="13" s="1"/>
  <c r="L438" i="13"/>
  <c r="L797" i="13" s="1"/>
  <c r="J438" i="13"/>
  <c r="J797" i="13" s="1"/>
  <c r="AQ441" i="13"/>
  <c r="AQ800" i="13" s="1"/>
  <c r="AO441" i="13"/>
  <c r="AO800" i="13" s="1"/>
  <c r="AM441" i="13"/>
  <c r="AM800" i="13" s="1"/>
  <c r="AK441" i="13"/>
  <c r="AK800" i="13" s="1"/>
  <c r="AI441" i="13"/>
  <c r="AI800" i="13" s="1"/>
  <c r="AG441" i="13"/>
  <c r="AG800" i="13" s="1"/>
  <c r="AE441" i="13"/>
  <c r="AE800" i="13" s="1"/>
  <c r="AC441" i="13"/>
  <c r="AC800" i="13" s="1"/>
  <c r="AA441" i="13"/>
  <c r="AA800" i="13" s="1"/>
  <c r="Y441" i="13"/>
  <c r="Y800" i="13" s="1"/>
  <c r="W441" i="13"/>
  <c r="W800" i="13" s="1"/>
  <c r="U441" i="13"/>
  <c r="U800" i="13" s="1"/>
  <c r="S441" i="13"/>
  <c r="S800" i="13" s="1"/>
  <c r="Q441" i="13"/>
  <c r="Q800" i="13" s="1"/>
  <c r="M441" i="13"/>
  <c r="M800" i="13" s="1"/>
  <c r="K441" i="13"/>
  <c r="K800" i="13" s="1"/>
  <c r="I441" i="13"/>
  <c r="I800" i="13" s="1"/>
  <c r="AQ440" i="13"/>
  <c r="AQ799" i="13" s="1"/>
  <c r="AO440" i="13"/>
  <c r="AO799" i="13" s="1"/>
  <c r="AM440" i="13"/>
  <c r="AM799" i="13" s="1"/>
  <c r="AK440" i="13"/>
  <c r="AK799" i="13" s="1"/>
  <c r="AI440" i="13"/>
  <c r="AI799" i="13" s="1"/>
  <c r="AG440" i="13"/>
  <c r="AG799" i="13" s="1"/>
  <c r="AE440" i="13"/>
  <c r="AE799" i="13" s="1"/>
  <c r="AC440" i="13"/>
  <c r="AC799" i="13" s="1"/>
  <c r="AA440" i="13"/>
  <c r="AA799" i="13" s="1"/>
  <c r="O440" i="13"/>
  <c r="O799" i="13" s="1"/>
  <c r="P400" i="13"/>
  <c r="P440" i="13" s="1"/>
  <c r="P799" i="13" s="1"/>
  <c r="F400" i="13"/>
  <c r="AQ453" i="13"/>
  <c r="AQ474" i="13"/>
  <c r="AP480" i="13"/>
  <c r="AN473" i="13"/>
  <c r="AN480" i="13"/>
  <c r="AN478" i="13" s="1"/>
  <c r="AJ473" i="13"/>
  <c r="AJ480" i="13"/>
  <c r="AJ478" i="13" s="1"/>
  <c r="AH473" i="13"/>
  <c r="AH480" i="13"/>
  <c r="AH478" i="13" s="1"/>
  <c r="AF473" i="13"/>
  <c r="AF480" i="13"/>
  <c r="AF478" i="13" s="1"/>
  <c r="AD473" i="13"/>
  <c r="AD480" i="13"/>
  <c r="AD478" i="13" s="1"/>
  <c r="AB473" i="13"/>
  <c r="AB480" i="13"/>
  <c r="AB478" i="13" s="1"/>
  <c r="Z473" i="13"/>
  <c r="Z480" i="13"/>
  <c r="Z478" i="13" s="1"/>
  <c r="V473" i="13"/>
  <c r="V480" i="13"/>
  <c r="V478" i="13" s="1"/>
  <c r="P473" i="13"/>
  <c r="P480" i="13"/>
  <c r="P478" i="13" s="1"/>
  <c r="G788" i="13"/>
  <c r="AQ438" i="13"/>
  <c r="AO438" i="13"/>
  <c r="AO797" i="13" s="1"/>
  <c r="AM438" i="13"/>
  <c r="AK438" i="13"/>
  <c r="AI438" i="13"/>
  <c r="AG438" i="13"/>
  <c r="AE438" i="13"/>
  <c r="AC438" i="13"/>
  <c r="AA438" i="13"/>
  <c r="Y438" i="13"/>
  <c r="Y797" i="13" s="1"/>
  <c r="W438" i="13"/>
  <c r="W797" i="13" s="1"/>
  <c r="U438" i="13"/>
  <c r="U797" i="13" s="1"/>
  <c r="S438" i="13"/>
  <c r="Q438" i="13"/>
  <c r="Q797" i="13" s="1"/>
  <c r="O438" i="13"/>
  <c r="M438" i="13"/>
  <c r="K438" i="13"/>
  <c r="I438" i="13"/>
  <c r="AP441" i="13"/>
  <c r="AP800" i="13" s="1"/>
  <c r="AN441" i="13"/>
  <c r="AN800" i="13" s="1"/>
  <c r="AL441" i="13"/>
  <c r="AL800" i="13" s="1"/>
  <c r="AJ441" i="13"/>
  <c r="AJ800" i="13" s="1"/>
  <c r="AH441" i="13"/>
  <c r="AH800" i="13" s="1"/>
  <c r="AF441" i="13"/>
  <c r="AF800" i="13" s="1"/>
  <c r="AD441" i="13"/>
  <c r="AD800" i="13" s="1"/>
  <c r="AB441" i="13"/>
  <c r="AB800" i="13" s="1"/>
  <c r="Z441" i="13"/>
  <c r="Z800" i="13" s="1"/>
  <c r="X441" i="13"/>
  <c r="X800" i="13" s="1"/>
  <c r="V441" i="13"/>
  <c r="V800" i="13" s="1"/>
  <c r="T441" i="13"/>
  <c r="T800" i="13" s="1"/>
  <c r="R441" i="13"/>
  <c r="R800" i="13" s="1"/>
  <c r="P441" i="13"/>
  <c r="P800" i="13" s="1"/>
  <c r="N441" i="13"/>
  <c r="N800" i="13" s="1"/>
  <c r="L441" i="13"/>
  <c r="L800" i="13" s="1"/>
  <c r="J441" i="13"/>
  <c r="J800" i="13" s="1"/>
  <c r="H441" i="13"/>
  <c r="H800" i="13" s="1"/>
  <c r="AP440" i="13"/>
  <c r="AP799" i="13" s="1"/>
  <c r="AN440" i="13"/>
  <c r="AN799" i="13" s="1"/>
  <c r="AL440" i="13"/>
  <c r="AJ440" i="13"/>
  <c r="AJ799" i="13" s="1"/>
  <c r="AH440" i="13"/>
  <c r="AH799" i="13" s="1"/>
  <c r="AF440" i="13"/>
  <c r="AF799" i="13" s="1"/>
  <c r="AD440" i="13"/>
  <c r="AD799" i="13" s="1"/>
  <c r="AB440" i="13"/>
  <c r="AB799" i="13" s="1"/>
  <c r="Z440" i="13"/>
  <c r="Z799" i="13" s="1"/>
  <c r="X440" i="13"/>
  <c r="V440" i="13"/>
  <c r="V799" i="13" s="1"/>
  <c r="R440" i="13"/>
  <c r="R799" i="13" s="1"/>
  <c r="N440" i="13"/>
  <c r="H440" i="13"/>
  <c r="AP439" i="13"/>
  <c r="AP798" i="13" s="1"/>
  <c r="AN439" i="13"/>
  <c r="AL439" i="13"/>
  <c r="AL798" i="13" s="1"/>
  <c r="AJ439" i="13"/>
  <c r="AH439" i="13"/>
  <c r="AH798" i="13" s="1"/>
  <c r="AF439" i="13"/>
  <c r="AD439" i="13"/>
  <c r="AD798" i="13" s="1"/>
  <c r="AB439" i="13"/>
  <c r="Z439" i="13"/>
  <c r="Z798" i="13" s="1"/>
  <c r="X439" i="13"/>
  <c r="X798" i="13" s="1"/>
  <c r="V439" i="13"/>
  <c r="V798" i="13" s="1"/>
  <c r="T439" i="13"/>
  <c r="R439" i="13"/>
  <c r="P439" i="13"/>
  <c r="N439" i="13"/>
  <c r="L439" i="13"/>
  <c r="J439" i="13"/>
  <c r="H439" i="13"/>
  <c r="I440" i="13"/>
  <c r="I799" i="13" s="1"/>
  <c r="G462" i="13"/>
  <c r="G461" i="13"/>
  <c r="G459" i="13"/>
  <c r="E457" i="13"/>
  <c r="E477" i="13"/>
  <c r="G472" i="13"/>
  <c r="E504" i="13"/>
  <c r="M510" i="13"/>
  <c r="E525" i="13"/>
  <c r="AI453" i="13"/>
  <c r="I453" i="13"/>
  <c r="AM453" i="13"/>
  <c r="AM474" i="13"/>
  <c r="AK473" i="13"/>
  <c r="AK479" i="13"/>
  <c r="AK478" i="13" s="1"/>
  <c r="AI473" i="13"/>
  <c r="AI479" i="13"/>
  <c r="AI478" i="13" s="1"/>
  <c r="AG473" i="13"/>
  <c r="AG479" i="13"/>
  <c r="AG478" i="13" s="1"/>
  <c r="AE453" i="13"/>
  <c r="AE474" i="13"/>
  <c r="AC453" i="13"/>
  <c r="AC474" i="13"/>
  <c r="AA453" i="13"/>
  <c r="AA474" i="13"/>
  <c r="S453" i="13"/>
  <c r="S474" i="13"/>
  <c r="O453" i="13"/>
  <c r="O474" i="13"/>
  <c r="O479" i="13" s="1"/>
  <c r="M479" i="13"/>
  <c r="K453" i="13"/>
  <c r="K474" i="13"/>
  <c r="F454" i="13"/>
  <c r="I474" i="13"/>
  <c r="AP453" i="13"/>
  <c r="AP474" i="13"/>
  <c r="AP479" i="13" s="1"/>
  <c r="L475" i="13"/>
  <c r="L480" i="13" s="1"/>
  <c r="M455" i="13"/>
  <c r="M475" i="13" s="1"/>
  <c r="M480" i="13" s="1"/>
  <c r="J473" i="13"/>
  <c r="J480" i="13"/>
  <c r="J478" i="13" s="1"/>
  <c r="H473" i="13"/>
  <c r="H480" i="13"/>
  <c r="H478" i="13" s="1"/>
  <c r="K811" i="13"/>
  <c r="L811" i="13"/>
  <c r="F463" i="13"/>
  <c r="M117" i="13"/>
  <c r="E67" i="13"/>
  <c r="P77" i="13"/>
  <c r="W481" i="13"/>
  <c r="W478" i="13" s="1"/>
  <c r="W473" i="13"/>
  <c r="W453" i="13"/>
  <c r="Y481" i="13"/>
  <c r="Y478" i="13" s="1"/>
  <c r="Y473" i="13"/>
  <c r="X481" i="13"/>
  <c r="X473" i="13"/>
  <c r="F455" i="13"/>
  <c r="U480" i="13"/>
  <c r="U478" i="13" s="1"/>
  <c r="U473" i="13"/>
  <c r="U453" i="13"/>
  <c r="T473" i="13"/>
  <c r="T480" i="13"/>
  <c r="T478" i="13" s="1"/>
  <c r="E475" i="13"/>
  <c r="U440" i="13"/>
  <c r="U799" i="13" s="1"/>
  <c r="G471" i="13"/>
  <c r="Q453" i="13"/>
  <c r="G465" i="13"/>
  <c r="G460" i="13"/>
  <c r="R473" i="13"/>
  <c r="R480" i="13"/>
  <c r="R478" i="13" s="1"/>
  <c r="Q480" i="13"/>
  <c r="Q478" i="13" s="1"/>
  <c r="Q473" i="13"/>
  <c r="T440" i="13"/>
  <c r="T799" i="13" s="1"/>
  <c r="F15" i="13"/>
  <c r="AL481" i="13"/>
  <c r="AL473" i="13"/>
  <c r="AO453" i="13"/>
  <c r="AO473" i="13"/>
  <c r="AO480" i="13"/>
  <c r="O480" i="13"/>
  <c r="N480" i="13"/>
  <c r="F794" i="13"/>
  <c r="E794" i="13"/>
  <c r="K40" i="13"/>
  <c r="E40" i="13" s="1"/>
  <c r="F458" i="13"/>
  <c r="L440" i="13"/>
  <c r="L799" i="13" s="1"/>
  <c r="F520" i="13"/>
  <c r="F41" i="13" s="1"/>
  <c r="E520" i="13"/>
  <c r="F499" i="13"/>
  <c r="E499" i="13"/>
  <c r="F457" i="13"/>
  <c r="N456" i="13"/>
  <c r="N476" i="13" s="1"/>
  <c r="N473" i="13" s="1"/>
  <c r="F456" i="13"/>
  <c r="AN453" i="13"/>
  <c r="AL453" i="13"/>
  <c r="AJ453" i="13"/>
  <c r="AH453" i="13"/>
  <c r="AF453" i="13"/>
  <c r="AD453" i="13"/>
  <c r="AB453" i="13"/>
  <c r="Z453" i="13"/>
  <c r="X453" i="13"/>
  <c r="V453" i="13"/>
  <c r="T453" i="13"/>
  <c r="R453" i="13"/>
  <c r="P453" i="13"/>
  <c r="L453" i="13"/>
  <c r="J453" i="13"/>
  <c r="H453" i="13"/>
  <c r="H700" i="13"/>
  <c r="H784" i="13" s="1"/>
  <c r="H807" i="13" s="1"/>
  <c r="AP700" i="13"/>
  <c r="AP531" i="13"/>
  <c r="AP699" i="13" s="1"/>
  <c r="AN700" i="13"/>
  <c r="AN784" i="13" s="1"/>
  <c r="AN807" i="13" s="1"/>
  <c r="AN531" i="13"/>
  <c r="AN699" i="13" s="1"/>
  <c r="AL700" i="13"/>
  <c r="AL784" i="13" s="1"/>
  <c r="AL807" i="13" s="1"/>
  <c r="AL531" i="13"/>
  <c r="AL699" i="13" s="1"/>
  <c r="AJ700" i="13"/>
  <c r="AJ784" i="13" s="1"/>
  <c r="AJ807" i="13" s="1"/>
  <c r="AJ531" i="13"/>
  <c r="AJ699" i="13" s="1"/>
  <c r="AH700" i="13"/>
  <c r="AH784" i="13" s="1"/>
  <c r="AH807" i="13" s="1"/>
  <c r="AH531" i="13"/>
  <c r="AH699" i="13" s="1"/>
  <c r="AF700" i="13"/>
  <c r="AF784" i="13" s="1"/>
  <c r="AF807" i="13" s="1"/>
  <c r="AF531" i="13"/>
  <c r="AF699" i="13" s="1"/>
  <c r="AD700" i="13"/>
  <c r="AD784" i="13" s="1"/>
  <c r="AD807" i="13" s="1"/>
  <c r="AD531" i="13"/>
  <c r="AD699" i="13" s="1"/>
  <c r="AB700" i="13"/>
  <c r="AB784" i="13" s="1"/>
  <c r="AB807" i="13" s="1"/>
  <c r="AB531" i="13"/>
  <c r="AB699" i="13" s="1"/>
  <c r="Z700" i="13"/>
  <c r="Z784" i="13" s="1"/>
  <c r="Z807" i="13" s="1"/>
  <c r="Z531" i="13"/>
  <c r="Z699" i="13" s="1"/>
  <c r="X700" i="13"/>
  <c r="X784" i="13" s="1"/>
  <c r="X807" i="13" s="1"/>
  <c r="X531" i="13"/>
  <c r="X699" i="13" s="1"/>
  <c r="V700" i="13"/>
  <c r="V784" i="13" s="1"/>
  <c r="V807" i="13" s="1"/>
  <c r="V531" i="13"/>
  <c r="V699" i="13" s="1"/>
  <c r="T700" i="13"/>
  <c r="T784" i="13" s="1"/>
  <c r="T807" i="13" s="1"/>
  <c r="T531" i="13"/>
  <c r="T699" i="13" s="1"/>
  <c r="R700" i="13"/>
  <c r="R784" i="13" s="1"/>
  <c r="R807" i="13" s="1"/>
  <c r="R531" i="13"/>
  <c r="R699" i="13" s="1"/>
  <c r="P700" i="13"/>
  <c r="P784" i="13" s="1"/>
  <c r="P807" i="13" s="1"/>
  <c r="P531" i="13"/>
  <c r="P699" i="13" s="1"/>
  <c r="N700" i="13"/>
  <c r="N784" i="13" s="1"/>
  <c r="N807" i="13" s="1"/>
  <c r="N531" i="13"/>
  <c r="N699" i="13" s="1"/>
  <c r="L700" i="13"/>
  <c r="L784" i="13" s="1"/>
  <c r="L807" i="13" s="1"/>
  <c r="L531" i="13"/>
  <c r="L699" i="13" s="1"/>
  <c r="J700" i="13"/>
  <c r="J784" i="13" s="1"/>
  <c r="J807" i="13" s="1"/>
  <c r="J531" i="13"/>
  <c r="J699" i="13" s="1"/>
  <c r="AP784" i="13"/>
  <c r="AP807" i="13" s="1"/>
  <c r="AQ787" i="13"/>
  <c r="AO787" i="13"/>
  <c r="AM787" i="13"/>
  <c r="AK787" i="13"/>
  <c r="AI787" i="13"/>
  <c r="AG787" i="13"/>
  <c r="AE787" i="13"/>
  <c r="AC787" i="13"/>
  <c r="AA787" i="13"/>
  <c r="Y787" i="13"/>
  <c r="W787" i="13"/>
  <c r="U787" i="13"/>
  <c r="S787" i="13"/>
  <c r="Q787" i="13"/>
  <c r="O787" i="13"/>
  <c r="M787" i="13"/>
  <c r="K787" i="13"/>
  <c r="I787" i="13"/>
  <c r="AQ786" i="13"/>
  <c r="AQ809" i="13" s="1"/>
  <c r="AO786" i="13"/>
  <c r="AO809" i="13" s="1"/>
  <c r="AM786" i="13"/>
  <c r="AM809" i="13" s="1"/>
  <c r="AK786" i="13"/>
  <c r="AK809" i="13" s="1"/>
  <c r="AG786" i="13"/>
  <c r="AG809" i="13" s="1"/>
  <c r="AE786" i="13"/>
  <c r="AE809" i="13" s="1"/>
  <c r="AC786" i="13"/>
  <c r="AC809" i="13" s="1"/>
  <c r="AA786" i="13"/>
  <c r="AA809" i="13" s="1"/>
  <c r="Y786" i="13"/>
  <c r="Y809" i="13" s="1"/>
  <c r="W786" i="13"/>
  <c r="W809" i="13" s="1"/>
  <c r="U786" i="13"/>
  <c r="U809" i="13" s="1"/>
  <c r="S786" i="13"/>
  <c r="S809" i="13" s="1"/>
  <c r="Q786" i="13"/>
  <c r="Q809" i="13" s="1"/>
  <c r="O786" i="13"/>
  <c r="O809" i="13" s="1"/>
  <c r="M786" i="13"/>
  <c r="M809" i="13" s="1"/>
  <c r="K786" i="13"/>
  <c r="K809" i="13" s="1"/>
  <c r="I786" i="13"/>
  <c r="I809" i="13" s="1"/>
  <c r="AQ785" i="13"/>
  <c r="AQ808" i="13" s="1"/>
  <c r="AO785" i="13"/>
  <c r="AO808" i="13" s="1"/>
  <c r="AM785" i="13"/>
  <c r="AM808" i="13" s="1"/>
  <c r="AK785" i="13"/>
  <c r="AK808" i="13" s="1"/>
  <c r="AI785" i="13"/>
  <c r="AI808" i="13" s="1"/>
  <c r="AG785" i="13"/>
  <c r="AG808" i="13" s="1"/>
  <c r="AE777" i="13"/>
  <c r="AE785" i="13"/>
  <c r="AE808" i="13" s="1"/>
  <c r="AC777" i="13"/>
  <c r="AC785" i="13"/>
  <c r="AC808" i="13" s="1"/>
  <c r="AA777" i="13"/>
  <c r="AA785" i="13"/>
  <c r="AA808" i="13" s="1"/>
  <c r="Y777" i="13"/>
  <c r="Y785" i="13"/>
  <c r="Y808" i="13" s="1"/>
  <c r="W777" i="13"/>
  <c r="W785" i="13"/>
  <c r="W808" i="13" s="1"/>
  <c r="U777" i="13"/>
  <c r="U785" i="13"/>
  <c r="U808" i="13" s="1"/>
  <c r="S777" i="13"/>
  <c r="S785" i="13"/>
  <c r="S808" i="13" s="1"/>
  <c r="Q777" i="13"/>
  <c r="Q785" i="13"/>
  <c r="Q808" i="13" s="1"/>
  <c r="O777" i="13"/>
  <c r="O785" i="13"/>
  <c r="O808" i="13" s="1"/>
  <c r="M777" i="13"/>
  <c r="M785" i="13"/>
  <c r="M808" i="13" s="1"/>
  <c r="K777" i="13"/>
  <c r="K785" i="13"/>
  <c r="K808" i="13" s="1"/>
  <c r="I777" i="13"/>
  <c r="I785" i="13"/>
  <c r="I808" i="13" s="1"/>
  <c r="W440" i="13"/>
  <c r="Q440" i="13"/>
  <c r="Q799" i="13" s="1"/>
  <c r="F468" i="13"/>
  <c r="L777" i="13"/>
  <c r="P777" i="13"/>
  <c r="T777" i="13"/>
  <c r="X777" i="13"/>
  <c r="AD777" i="13"/>
  <c r="AQ531" i="13"/>
  <c r="AQ699" i="13" s="1"/>
  <c r="AQ700" i="13"/>
  <c r="AQ784" i="13" s="1"/>
  <c r="AQ807" i="13" s="1"/>
  <c r="AO531" i="13"/>
  <c r="AO699" i="13" s="1"/>
  <c r="AO700" i="13"/>
  <c r="AO784" i="13" s="1"/>
  <c r="AO807" i="13" s="1"/>
  <c r="AM531" i="13"/>
  <c r="AM699" i="13" s="1"/>
  <c r="AM700" i="13"/>
  <c r="AM784" i="13" s="1"/>
  <c r="AM807" i="13" s="1"/>
  <c r="AK531" i="13"/>
  <c r="AK699" i="13" s="1"/>
  <c r="AK700" i="13"/>
  <c r="AK784" i="13" s="1"/>
  <c r="AK807" i="13" s="1"/>
  <c r="AI531" i="13"/>
  <c r="AI699" i="13" s="1"/>
  <c r="AI700" i="13"/>
  <c r="AI784" i="13" s="1"/>
  <c r="AI807" i="13" s="1"/>
  <c r="AG531" i="13"/>
  <c r="AG699" i="13" s="1"/>
  <c r="AG700" i="13"/>
  <c r="AG784" i="13" s="1"/>
  <c r="AG807" i="13" s="1"/>
  <c r="AE531" i="13"/>
  <c r="AE699" i="13" s="1"/>
  <c r="AE700" i="13"/>
  <c r="AE784" i="13" s="1"/>
  <c r="AE807" i="13" s="1"/>
  <c r="AC531" i="13"/>
  <c r="AC699" i="13" s="1"/>
  <c r="AC700" i="13"/>
  <c r="AC784" i="13" s="1"/>
  <c r="AC807" i="13" s="1"/>
  <c r="AA531" i="13"/>
  <c r="AA699" i="13" s="1"/>
  <c r="AA700" i="13"/>
  <c r="AA784" i="13" s="1"/>
  <c r="AA807" i="13" s="1"/>
  <c r="Y531" i="13"/>
  <c r="Y699" i="13" s="1"/>
  <c r="Y700" i="13"/>
  <c r="Y784" i="13" s="1"/>
  <c r="Y807" i="13" s="1"/>
  <c r="W531" i="13"/>
  <c r="W699" i="13" s="1"/>
  <c r="W700" i="13"/>
  <c r="W784" i="13" s="1"/>
  <c r="W807" i="13" s="1"/>
  <c r="U531" i="13"/>
  <c r="U699" i="13" s="1"/>
  <c r="U700" i="13"/>
  <c r="U784" i="13" s="1"/>
  <c r="U807" i="13" s="1"/>
  <c r="S531" i="13"/>
  <c r="S699" i="13" s="1"/>
  <c r="S700" i="13"/>
  <c r="S784" i="13" s="1"/>
  <c r="S807" i="13" s="1"/>
  <c r="Q531" i="13"/>
  <c r="Q699" i="13" s="1"/>
  <c r="Q700" i="13"/>
  <c r="Q784" i="13" s="1"/>
  <c r="Q807" i="13" s="1"/>
  <c r="O531" i="13"/>
  <c r="O699" i="13" s="1"/>
  <c r="O700" i="13"/>
  <c r="O784" i="13" s="1"/>
  <c r="O807" i="13" s="1"/>
  <c r="M531" i="13"/>
  <c r="M699" i="13" s="1"/>
  <c r="M700" i="13"/>
  <c r="M784" i="13" s="1"/>
  <c r="M807" i="13" s="1"/>
  <c r="K531" i="13"/>
  <c r="K699" i="13" s="1"/>
  <c r="K700" i="13"/>
  <c r="K784" i="13" s="1"/>
  <c r="K807" i="13" s="1"/>
  <c r="I531" i="13"/>
  <c r="I699" i="13" s="1"/>
  <c r="I700" i="13"/>
  <c r="I784" i="13" s="1"/>
  <c r="I807" i="13" s="1"/>
  <c r="AP787" i="13"/>
  <c r="AN787" i="13"/>
  <c r="AL787" i="13"/>
  <c r="AJ787" i="13"/>
  <c r="AH787" i="13"/>
  <c r="AF787" i="13"/>
  <c r="AD787" i="13"/>
  <c r="AB787" i="13"/>
  <c r="Z787" i="13"/>
  <c r="X787" i="13"/>
  <c r="V787" i="13"/>
  <c r="T787" i="13"/>
  <c r="R787" i="13"/>
  <c r="P787" i="13"/>
  <c r="N787" i="13"/>
  <c r="L787" i="13"/>
  <c r="J787" i="13"/>
  <c r="H787" i="13"/>
  <c r="AP786" i="13"/>
  <c r="AP809" i="13" s="1"/>
  <c r="AN786" i="13"/>
  <c r="AN809" i="13" s="1"/>
  <c r="AL786" i="13"/>
  <c r="AL809" i="13" s="1"/>
  <c r="AH786" i="13"/>
  <c r="AH809" i="13" s="1"/>
  <c r="AF786" i="13"/>
  <c r="AF809" i="13" s="1"/>
  <c r="AD786" i="13"/>
  <c r="AD809" i="13" s="1"/>
  <c r="AB786" i="13"/>
  <c r="AB809" i="13" s="1"/>
  <c r="Z786" i="13"/>
  <c r="Z809" i="13" s="1"/>
  <c r="X786" i="13"/>
  <c r="X809" i="13" s="1"/>
  <c r="V786" i="13"/>
  <c r="V809" i="13" s="1"/>
  <c r="T786" i="13"/>
  <c r="T809" i="13" s="1"/>
  <c r="R786" i="13"/>
  <c r="R809" i="13" s="1"/>
  <c r="P786" i="13"/>
  <c r="P809" i="13" s="1"/>
  <c r="N786" i="13"/>
  <c r="N809" i="13" s="1"/>
  <c r="L786" i="13"/>
  <c r="L809" i="13" s="1"/>
  <c r="J786" i="13"/>
  <c r="J809" i="13" s="1"/>
  <c r="H786" i="13"/>
  <c r="H809" i="13" s="1"/>
  <c r="AP785" i="13"/>
  <c r="AP808" i="13" s="1"/>
  <c r="AN785" i="13"/>
  <c r="AN808" i="13" s="1"/>
  <c r="AL785" i="13"/>
  <c r="AL808" i="13" s="1"/>
  <c r="AJ785" i="13"/>
  <c r="AJ808" i="13" s="1"/>
  <c r="AH785" i="13"/>
  <c r="AH808" i="13" s="1"/>
  <c r="AF785" i="13"/>
  <c r="AF808" i="13" s="1"/>
  <c r="AD785" i="13"/>
  <c r="AD808" i="13" s="1"/>
  <c r="AB785" i="13"/>
  <c r="AB808" i="13" s="1"/>
  <c r="Z785" i="13"/>
  <c r="Z808" i="13" s="1"/>
  <c r="X785" i="13"/>
  <c r="X808" i="13" s="1"/>
  <c r="V785" i="13"/>
  <c r="V808" i="13" s="1"/>
  <c r="T785" i="13"/>
  <c r="T808" i="13" s="1"/>
  <c r="R785" i="13"/>
  <c r="R808" i="13" s="1"/>
  <c r="P785" i="13"/>
  <c r="P808" i="13" s="1"/>
  <c r="N785" i="13"/>
  <c r="N808" i="13" s="1"/>
  <c r="L785" i="13"/>
  <c r="L808" i="13" s="1"/>
  <c r="J785" i="13"/>
  <c r="J808" i="13" s="1"/>
  <c r="H785" i="13"/>
  <c r="H808" i="13" s="1"/>
  <c r="E455" i="13"/>
  <c r="E454" i="13"/>
  <c r="E468" i="13"/>
  <c r="E463" i="13"/>
  <c r="E458" i="13"/>
  <c r="J395" i="13"/>
  <c r="J365" i="13" s="1"/>
  <c r="J440" i="13" s="1"/>
  <c r="J799" i="13" s="1"/>
  <c r="E447" i="13"/>
  <c r="F447" i="13"/>
  <c r="E448" i="13"/>
  <c r="F448" i="13"/>
  <c r="F449" i="13"/>
  <c r="G449" i="13" s="1"/>
  <c r="E450" i="13"/>
  <c r="F450" i="13"/>
  <c r="E451" i="13"/>
  <c r="F451" i="13"/>
  <c r="J288" i="13"/>
  <c r="L288" i="13"/>
  <c r="N288" i="13"/>
  <c r="P288" i="13"/>
  <c r="R288" i="13"/>
  <c r="T288" i="13"/>
  <c r="V288" i="13"/>
  <c r="X288" i="13"/>
  <c r="Z288" i="13"/>
  <c r="AB288" i="13"/>
  <c r="AD288" i="13"/>
  <c r="AF288" i="13"/>
  <c r="AH288" i="13"/>
  <c r="AJ288" i="13"/>
  <c r="AL288" i="13"/>
  <c r="AN288" i="13"/>
  <c r="AP288" i="13"/>
  <c r="I289" i="13"/>
  <c r="K289" i="13"/>
  <c r="M289" i="13"/>
  <c r="O289" i="13"/>
  <c r="Q289" i="13"/>
  <c r="S289" i="13"/>
  <c r="U289" i="13"/>
  <c r="W289" i="13"/>
  <c r="Y289" i="13"/>
  <c r="AA289" i="13"/>
  <c r="AC289" i="13"/>
  <c r="AE289" i="13"/>
  <c r="AG289" i="13"/>
  <c r="AI289" i="13"/>
  <c r="AK289" i="13"/>
  <c r="AM289" i="13"/>
  <c r="AO289" i="13"/>
  <c r="AQ289" i="13"/>
  <c r="I290" i="13"/>
  <c r="J290" i="13"/>
  <c r="K290" i="13"/>
  <c r="M290" i="13"/>
  <c r="N290" i="13"/>
  <c r="O290" i="13"/>
  <c r="Q290" i="13"/>
  <c r="R290" i="13"/>
  <c r="S290" i="13"/>
  <c r="T290" i="13"/>
  <c r="U290" i="13"/>
  <c r="V290" i="13"/>
  <c r="W290" i="13"/>
  <c r="X290" i="13"/>
  <c r="Y290" i="13"/>
  <c r="Z290" i="13"/>
  <c r="AA290" i="13"/>
  <c r="AB290" i="13"/>
  <c r="AC290" i="13"/>
  <c r="AD290" i="13"/>
  <c r="AE290" i="13"/>
  <c r="AF290" i="13"/>
  <c r="AG290" i="13"/>
  <c r="AH290" i="13"/>
  <c r="AI290" i="13"/>
  <c r="AJ290" i="13"/>
  <c r="AK290" i="13"/>
  <c r="AL290" i="13"/>
  <c r="AM290" i="13"/>
  <c r="AN290" i="13"/>
  <c r="AO290" i="13"/>
  <c r="AP290" i="13"/>
  <c r="AQ290" i="13"/>
  <c r="H291" i="13"/>
  <c r="I291" i="13"/>
  <c r="J291" i="13"/>
  <c r="K291" i="13"/>
  <c r="M291" i="13"/>
  <c r="N291" i="13"/>
  <c r="O291" i="13"/>
  <c r="P291" i="13"/>
  <c r="Q291" i="13"/>
  <c r="R291" i="13"/>
  <c r="S291" i="13"/>
  <c r="T291" i="13"/>
  <c r="U291" i="13"/>
  <c r="V291" i="13"/>
  <c r="W291" i="13"/>
  <c r="X291" i="13"/>
  <c r="Y291" i="13"/>
  <c r="Z291" i="13"/>
  <c r="AA291" i="13"/>
  <c r="AB291" i="13"/>
  <c r="AC291" i="13"/>
  <c r="AD291" i="13"/>
  <c r="AE291" i="13"/>
  <c r="AF291" i="13"/>
  <c r="AG291" i="13"/>
  <c r="AH291" i="13"/>
  <c r="AI291" i="13"/>
  <c r="AJ291" i="13"/>
  <c r="AK291" i="13"/>
  <c r="AL291" i="13"/>
  <c r="AM291" i="13"/>
  <c r="AN291" i="13"/>
  <c r="AO291" i="13"/>
  <c r="AP291" i="13"/>
  <c r="AQ291" i="13"/>
  <c r="K288" i="13"/>
  <c r="M288" i="13"/>
  <c r="O288" i="13"/>
  <c r="Q288" i="13"/>
  <c r="S288" i="13"/>
  <c r="U288" i="13"/>
  <c r="W288" i="13"/>
  <c r="Y288" i="13"/>
  <c r="AA288" i="13"/>
  <c r="AC288" i="13"/>
  <c r="AE288" i="13"/>
  <c r="AG288" i="13"/>
  <c r="AI288" i="13"/>
  <c r="AK288" i="13"/>
  <c r="AM288" i="13"/>
  <c r="AO288" i="13"/>
  <c r="AQ288" i="13"/>
  <c r="I352" i="13"/>
  <c r="I287" i="13" s="1"/>
  <c r="M352" i="13"/>
  <c r="M287" i="13" s="1"/>
  <c r="Q352" i="13"/>
  <c r="Q287" i="13" s="1"/>
  <c r="U352" i="13"/>
  <c r="U287" i="13" s="1"/>
  <c r="Y352" i="13"/>
  <c r="Y287" i="13" s="1"/>
  <c r="AG352" i="13"/>
  <c r="AG287" i="13" s="1"/>
  <c r="AK352" i="13"/>
  <c r="AK287" i="13" s="1"/>
  <c r="AQ352" i="13"/>
  <c r="AQ287" i="13" s="1"/>
  <c r="E303" i="13"/>
  <c r="F303" i="13"/>
  <c r="E304" i="13"/>
  <c r="F304" i="13"/>
  <c r="E305" i="13"/>
  <c r="F305" i="13"/>
  <c r="E306" i="13"/>
  <c r="F306" i="13"/>
  <c r="E308" i="13"/>
  <c r="F308" i="13"/>
  <c r="E309" i="13"/>
  <c r="F309" i="13"/>
  <c r="E310" i="13"/>
  <c r="F310" i="13"/>
  <c r="E311" i="13"/>
  <c r="F311" i="13"/>
  <c r="E313" i="13"/>
  <c r="F313" i="13"/>
  <c r="E314" i="13"/>
  <c r="F314" i="13"/>
  <c r="E315" i="13"/>
  <c r="F315" i="13"/>
  <c r="E316" i="13"/>
  <c r="F316" i="13"/>
  <c r="F354" i="13"/>
  <c r="E356" i="13"/>
  <c r="H804" i="13"/>
  <c r="I804" i="13"/>
  <c r="J804" i="13"/>
  <c r="K804" i="13"/>
  <c r="L804" i="13"/>
  <c r="M804" i="13"/>
  <c r="N804" i="13"/>
  <c r="O804" i="13"/>
  <c r="P804" i="13"/>
  <c r="Q804" i="13"/>
  <c r="R804" i="13"/>
  <c r="S804" i="13"/>
  <c r="T804" i="13"/>
  <c r="U804" i="13"/>
  <c r="V804" i="13"/>
  <c r="W804" i="13"/>
  <c r="X804" i="13"/>
  <c r="Y804" i="13"/>
  <c r="Z804" i="13"/>
  <c r="AA804" i="13"/>
  <c r="AB804" i="13"/>
  <c r="AC804" i="13"/>
  <c r="AD804" i="13"/>
  <c r="AE804" i="13"/>
  <c r="AF804" i="13"/>
  <c r="AG804" i="13"/>
  <c r="AH804" i="13"/>
  <c r="AI804" i="13"/>
  <c r="AJ804" i="13"/>
  <c r="AK804" i="13"/>
  <c r="AL804" i="13"/>
  <c r="AM804" i="13"/>
  <c r="AN804" i="13"/>
  <c r="AO804" i="13"/>
  <c r="AP804" i="13"/>
  <c r="AQ804" i="13"/>
  <c r="P805" i="13"/>
  <c r="AO803" i="13"/>
  <c r="AP803" i="13"/>
  <c r="AQ803" i="13"/>
  <c r="AP802" i="13"/>
  <c r="AQ802" i="13"/>
  <c r="H803" i="13"/>
  <c r="I803" i="13"/>
  <c r="J803" i="13"/>
  <c r="K803" i="13"/>
  <c r="L803" i="13"/>
  <c r="M803" i="13"/>
  <c r="N803" i="13"/>
  <c r="O803" i="13"/>
  <c r="P803" i="13"/>
  <c r="Q803" i="13"/>
  <c r="R803" i="13"/>
  <c r="S803" i="13"/>
  <c r="T803" i="13"/>
  <c r="U803" i="13"/>
  <c r="V803" i="13"/>
  <c r="W803" i="13"/>
  <c r="X803" i="13"/>
  <c r="Y803" i="13"/>
  <c r="Z803" i="13"/>
  <c r="AA803" i="13"/>
  <c r="AB803" i="13"/>
  <c r="AC803" i="13"/>
  <c r="AD803" i="13"/>
  <c r="AE803" i="13"/>
  <c r="AF803" i="13"/>
  <c r="AG803" i="13"/>
  <c r="AH803" i="13"/>
  <c r="AI803" i="13"/>
  <c r="AJ803" i="13"/>
  <c r="AK803" i="13"/>
  <c r="AL803" i="13"/>
  <c r="AM803" i="13"/>
  <c r="AN803" i="13"/>
  <c r="I802" i="13"/>
  <c r="J802" i="13"/>
  <c r="K802" i="13"/>
  <c r="L802" i="13"/>
  <c r="M802" i="13"/>
  <c r="N802" i="13"/>
  <c r="O802" i="13"/>
  <c r="P802" i="13"/>
  <c r="Q802" i="13"/>
  <c r="R802" i="13"/>
  <c r="S802" i="13"/>
  <c r="T802" i="13"/>
  <c r="U802" i="13"/>
  <c r="V802" i="13"/>
  <c r="W802" i="13"/>
  <c r="X802" i="13"/>
  <c r="Y802" i="13"/>
  <c r="Z802" i="13"/>
  <c r="AA802" i="13"/>
  <c r="AB802" i="13"/>
  <c r="AC802" i="13"/>
  <c r="AD802" i="13"/>
  <c r="AE802" i="13"/>
  <c r="AF802" i="13"/>
  <c r="AG802" i="13"/>
  <c r="AH802" i="13"/>
  <c r="AI802" i="13"/>
  <c r="AJ802" i="13"/>
  <c r="AK802" i="13"/>
  <c r="AL802" i="13"/>
  <c r="AM802" i="13"/>
  <c r="AN802" i="13"/>
  <c r="AO802" i="13"/>
  <c r="W799" i="13" l="1"/>
  <c r="M453" i="13"/>
  <c r="I359" i="13"/>
  <c r="AL799" i="13"/>
  <c r="O797" i="13"/>
  <c r="AI797" i="13"/>
  <c r="H806" i="13"/>
  <c r="H445" i="13"/>
  <c r="H13" i="13" s="1"/>
  <c r="H38" i="13" s="1"/>
  <c r="H799" i="13"/>
  <c r="X799" i="13"/>
  <c r="Q798" i="13"/>
  <c r="Y799" i="13"/>
  <c r="G504" i="13"/>
  <c r="AL796" i="13"/>
  <c r="AA360" i="13"/>
  <c r="L798" i="13"/>
  <c r="L796" i="13" s="1"/>
  <c r="P798" i="13"/>
  <c r="AB798" i="13"/>
  <c r="AB796" i="13" s="1"/>
  <c r="AF798" i="13"/>
  <c r="AN798" i="13"/>
  <c r="Q359" i="13"/>
  <c r="E786" i="13"/>
  <c r="E699" i="13"/>
  <c r="AJ798" i="13"/>
  <c r="AJ796" i="13" s="1"/>
  <c r="F777" i="13"/>
  <c r="H798" i="13"/>
  <c r="H796" i="13" s="1"/>
  <c r="T798" i="13"/>
  <c r="AP797" i="13"/>
  <c r="M798" i="13"/>
  <c r="U798" i="13"/>
  <c r="J798" i="13"/>
  <c r="N798" i="13"/>
  <c r="R798" i="13"/>
  <c r="X360" i="13"/>
  <c r="M797" i="13"/>
  <c r="AG797" i="13"/>
  <c r="AG796" i="13" s="1"/>
  <c r="AK797" i="13"/>
  <c r="AK796" i="13" s="1"/>
  <c r="M359" i="13"/>
  <c r="AG359" i="13"/>
  <c r="O359" i="13"/>
  <c r="O798" i="13"/>
  <c r="AO798" i="13"/>
  <c r="AF806" i="13"/>
  <c r="G15" i="13"/>
  <c r="O361" i="13"/>
  <c r="K359" i="13"/>
  <c r="G482" i="13"/>
  <c r="N453" i="13"/>
  <c r="E453" i="13" s="1"/>
  <c r="G457" i="13"/>
  <c r="Y359" i="13"/>
  <c r="G525" i="13"/>
  <c r="G455" i="13"/>
  <c r="AK359" i="13"/>
  <c r="AQ359" i="13"/>
  <c r="AM359" i="13"/>
  <c r="AO359" i="13"/>
  <c r="K360" i="13"/>
  <c r="O473" i="13"/>
  <c r="F811" i="13"/>
  <c r="G477" i="13"/>
  <c r="X359" i="13"/>
  <c r="Z360" i="13"/>
  <c r="AO360" i="13"/>
  <c r="U359" i="13"/>
  <c r="AC359" i="13"/>
  <c r="S359" i="13"/>
  <c r="W359" i="13"/>
  <c r="AA359" i="13"/>
  <c r="AE359" i="13"/>
  <c r="G40" i="13"/>
  <c r="G28" i="13"/>
  <c r="AF360" i="13"/>
  <c r="G306" i="13"/>
  <c r="G304" i="13"/>
  <c r="G303" i="13"/>
  <c r="G458" i="13"/>
  <c r="L473" i="13"/>
  <c r="AC360" i="13"/>
  <c r="G448" i="13"/>
  <c r="G447" i="13"/>
  <c r="G463" i="13"/>
  <c r="AN801" i="13"/>
  <c r="AL801" i="13"/>
  <c r="AJ801" i="13"/>
  <c r="AH801" i="13"/>
  <c r="AF801" i="13"/>
  <c r="AD801" i="13"/>
  <c r="AB801" i="13"/>
  <c r="Z801" i="13"/>
  <c r="X801" i="13"/>
  <c r="V801" i="13"/>
  <c r="T801" i="13"/>
  <c r="R801" i="13"/>
  <c r="P801" i="13"/>
  <c r="N801" i="13"/>
  <c r="L801" i="13"/>
  <c r="J801" i="13"/>
  <c r="AP801" i="13"/>
  <c r="AI360" i="13"/>
  <c r="J360" i="13"/>
  <c r="H801" i="13"/>
  <c r="E803" i="13"/>
  <c r="AQ51" i="13"/>
  <c r="AQ805" i="13"/>
  <c r="AO51" i="13"/>
  <c r="AO805" i="13"/>
  <c r="AM51" i="13"/>
  <c r="AM805" i="13"/>
  <c r="AK51" i="13"/>
  <c r="AK805" i="13"/>
  <c r="AI51" i="13"/>
  <c r="AI805" i="13"/>
  <c r="AG51" i="13"/>
  <c r="AG805" i="13"/>
  <c r="AE51" i="13"/>
  <c r="AE805" i="13"/>
  <c r="AC51" i="13"/>
  <c r="AC805" i="13"/>
  <c r="AA51" i="13"/>
  <c r="AA805" i="13"/>
  <c r="Y51" i="13"/>
  <c r="Y805" i="13"/>
  <c r="W51" i="13"/>
  <c r="W805" i="13"/>
  <c r="U51" i="13"/>
  <c r="U805" i="13"/>
  <c r="S51" i="13"/>
  <c r="S805" i="13"/>
  <c r="Q51" i="13"/>
  <c r="Q805" i="13"/>
  <c r="O51" i="13"/>
  <c r="O805" i="13"/>
  <c r="M51" i="13"/>
  <c r="M805" i="13"/>
  <c r="K51" i="13"/>
  <c r="K805" i="13"/>
  <c r="I51" i="13"/>
  <c r="I805" i="13"/>
  <c r="F804" i="13"/>
  <c r="H791" i="13"/>
  <c r="H25" i="13" s="1"/>
  <c r="L791" i="13"/>
  <c r="L25" i="13" s="1"/>
  <c r="L806" i="13"/>
  <c r="P791" i="13"/>
  <c r="P25" i="13" s="1"/>
  <c r="P806" i="13"/>
  <c r="T791" i="13"/>
  <c r="T25" i="13" s="1"/>
  <c r="X791" i="13"/>
  <c r="X25" i="13" s="1"/>
  <c r="X806" i="13"/>
  <c r="T792" i="13"/>
  <c r="T26" i="13" s="1"/>
  <c r="AL792" i="13"/>
  <c r="AL26" i="13" s="1"/>
  <c r="H793" i="13"/>
  <c r="H27" i="13" s="1"/>
  <c r="H810" i="13"/>
  <c r="L793" i="13"/>
  <c r="L27" i="13" s="1"/>
  <c r="L810" i="13"/>
  <c r="P793" i="13"/>
  <c r="P27" i="13" s="1"/>
  <c r="P810" i="13"/>
  <c r="T793" i="13"/>
  <c r="T27" i="13" s="1"/>
  <c r="T810" i="13"/>
  <c r="X793" i="13"/>
  <c r="X27" i="13" s="1"/>
  <c r="X810" i="13"/>
  <c r="AB793" i="13"/>
  <c r="AB27" i="13" s="1"/>
  <c r="AB810" i="13"/>
  <c r="AH793" i="13"/>
  <c r="AH27" i="13" s="1"/>
  <c r="AH810" i="13"/>
  <c r="AJ793" i="13"/>
  <c r="AJ27" i="13" s="1"/>
  <c r="AJ810" i="13"/>
  <c r="AL793" i="13"/>
  <c r="AL27" i="13" s="1"/>
  <c r="AL810" i="13"/>
  <c r="Q360" i="13"/>
  <c r="I791" i="13"/>
  <c r="I25" i="13" s="1"/>
  <c r="K791" i="13"/>
  <c r="K25" i="13" s="1"/>
  <c r="K806" i="13"/>
  <c r="M791" i="13"/>
  <c r="M25" i="13" s="1"/>
  <c r="M806" i="13"/>
  <c r="O791" i="13"/>
  <c r="O25" i="13" s="1"/>
  <c r="Q791" i="13"/>
  <c r="Q25" i="13" s="1"/>
  <c r="Q806" i="13"/>
  <c r="S791" i="13"/>
  <c r="S25" i="13" s="1"/>
  <c r="S806" i="13"/>
  <c r="U791" i="13"/>
  <c r="U25" i="13" s="1"/>
  <c r="W791" i="13"/>
  <c r="W25" i="13" s="1"/>
  <c r="Y791" i="13"/>
  <c r="Y25" i="13" s="1"/>
  <c r="Y806" i="13"/>
  <c r="AA791" i="13"/>
  <c r="AA25" i="13" s="1"/>
  <c r="AA806" i="13"/>
  <c r="AC791" i="13"/>
  <c r="AC25" i="13" s="1"/>
  <c r="AE791" i="13"/>
  <c r="AE25" i="13" s="1"/>
  <c r="AE806" i="13"/>
  <c r="AG791" i="13"/>
  <c r="AG25" i="13" s="1"/>
  <c r="AG806" i="13"/>
  <c r="AI791" i="13"/>
  <c r="AI25" i="13" s="1"/>
  <c r="AI806" i="13"/>
  <c r="AK791" i="13"/>
  <c r="AK25" i="13" s="1"/>
  <c r="AK806" i="13"/>
  <c r="AM791" i="13"/>
  <c r="AM25" i="13" s="1"/>
  <c r="AM806" i="13"/>
  <c r="AO791" i="13"/>
  <c r="AO25" i="13" s="1"/>
  <c r="AQ791" i="13"/>
  <c r="AQ25" i="13" s="1"/>
  <c r="AQ806" i="13"/>
  <c r="U792" i="13"/>
  <c r="U26" i="13" s="1"/>
  <c r="AC792" i="13"/>
  <c r="AC26" i="13" s="1"/>
  <c r="AO792" i="13"/>
  <c r="AO26" i="13" s="1"/>
  <c r="AO806" i="13"/>
  <c r="I793" i="13"/>
  <c r="I27" i="13" s="1"/>
  <c r="I810" i="13"/>
  <c r="M793" i="13"/>
  <c r="M27" i="13" s="1"/>
  <c r="M810" i="13"/>
  <c r="Q793" i="13"/>
  <c r="Q27" i="13" s="1"/>
  <c r="Q810" i="13"/>
  <c r="U793" i="13"/>
  <c r="U27" i="13" s="1"/>
  <c r="U810" i="13"/>
  <c r="Y793" i="13"/>
  <c r="Y27" i="13" s="1"/>
  <c r="Y810" i="13"/>
  <c r="AC793" i="13"/>
  <c r="AC27" i="13" s="1"/>
  <c r="AC810" i="13"/>
  <c r="AE793" i="13"/>
  <c r="AE27" i="13" s="1"/>
  <c r="AE810" i="13"/>
  <c r="AM793" i="13"/>
  <c r="AM27" i="13" s="1"/>
  <c r="AM810" i="13"/>
  <c r="AO793" i="13"/>
  <c r="AO27" i="13" s="1"/>
  <c r="AO810" i="13"/>
  <c r="L360" i="13"/>
  <c r="M440" i="13"/>
  <c r="M799" i="13" s="1"/>
  <c r="G794" i="13"/>
  <c r="T360" i="13"/>
  <c r="I473" i="13"/>
  <c r="I479" i="13"/>
  <c r="I797" i="13" s="1"/>
  <c r="F474" i="13"/>
  <c r="K479" i="13"/>
  <c r="K473" i="13"/>
  <c r="E474" i="13"/>
  <c r="S479" i="13"/>
  <c r="S478" i="13" s="1"/>
  <c r="S473" i="13"/>
  <c r="AA473" i="13"/>
  <c r="AA479" i="13"/>
  <c r="AA478" i="13" s="1"/>
  <c r="AC479" i="13"/>
  <c r="AC478" i="13" s="1"/>
  <c r="AC473" i="13"/>
  <c r="AE479" i="13"/>
  <c r="AE478" i="13" s="1"/>
  <c r="AE473" i="13"/>
  <c r="AM479" i="13"/>
  <c r="AM478" i="13" s="1"/>
  <c r="AM473" i="13"/>
  <c r="H359" i="13"/>
  <c r="L359" i="13"/>
  <c r="P359" i="13"/>
  <c r="T359" i="13"/>
  <c r="AB359" i="13"/>
  <c r="AH359" i="13"/>
  <c r="AJ359" i="13"/>
  <c r="AL359" i="13"/>
  <c r="H360" i="13"/>
  <c r="R360" i="13"/>
  <c r="AB360" i="13"/>
  <c r="AH360" i="13"/>
  <c r="AJ360" i="13"/>
  <c r="AL360" i="13"/>
  <c r="H361" i="13"/>
  <c r="L361" i="13"/>
  <c r="P361" i="13"/>
  <c r="T361" i="13"/>
  <c r="X361" i="13"/>
  <c r="AB361" i="13"/>
  <c r="AH361" i="13"/>
  <c r="AJ361" i="13"/>
  <c r="AL361" i="13"/>
  <c r="I358" i="13"/>
  <c r="M358" i="13"/>
  <c r="Q358" i="13"/>
  <c r="U358" i="13"/>
  <c r="Y358" i="13"/>
  <c r="AC358" i="13"/>
  <c r="AE358" i="13"/>
  <c r="AM358" i="13"/>
  <c r="AO358" i="13"/>
  <c r="AP478" i="13"/>
  <c r="AG360" i="13"/>
  <c r="AK360" i="13"/>
  <c r="AQ360" i="13"/>
  <c r="K361" i="13"/>
  <c r="Q361" i="13"/>
  <c r="U361" i="13"/>
  <c r="Y361" i="13"/>
  <c r="AC361" i="13"/>
  <c r="AE361" i="13"/>
  <c r="AM361" i="13"/>
  <c r="AO361" i="13"/>
  <c r="J358" i="13"/>
  <c r="N358" i="13"/>
  <c r="R358" i="13"/>
  <c r="V358" i="13"/>
  <c r="Z358" i="13"/>
  <c r="AD358" i="13"/>
  <c r="AF358" i="13"/>
  <c r="AN358" i="13"/>
  <c r="AP358" i="13"/>
  <c r="AO801" i="13"/>
  <c r="AM801" i="13"/>
  <c r="AK801" i="13"/>
  <c r="AI801" i="13"/>
  <c r="AG801" i="13"/>
  <c r="AE801" i="13"/>
  <c r="AC801" i="13"/>
  <c r="AA801" i="13"/>
  <c r="Y801" i="13"/>
  <c r="W801" i="13"/>
  <c r="U801" i="13"/>
  <c r="S801" i="13"/>
  <c r="Q801" i="13"/>
  <c r="O801" i="13"/>
  <c r="M801" i="13"/>
  <c r="E802" i="13"/>
  <c r="K801" i="13"/>
  <c r="F802" i="13"/>
  <c r="I801" i="13"/>
  <c r="F803" i="13"/>
  <c r="AQ801" i="13"/>
  <c r="AP51" i="13"/>
  <c r="AP805" i="13"/>
  <c r="AN51" i="13"/>
  <c r="AN805" i="13"/>
  <c r="AL51" i="13"/>
  <c r="AL805" i="13"/>
  <c r="AJ51" i="13"/>
  <c r="AJ805" i="13"/>
  <c r="AH51" i="13"/>
  <c r="AH805" i="13"/>
  <c r="AF51" i="13"/>
  <c r="AF805" i="13"/>
  <c r="AD51" i="13"/>
  <c r="AD805" i="13"/>
  <c r="AB51" i="13"/>
  <c r="AB805" i="13"/>
  <c r="Z51" i="13"/>
  <c r="Z805" i="13"/>
  <c r="X51" i="13"/>
  <c r="X805" i="13"/>
  <c r="V51" i="13"/>
  <c r="V805" i="13"/>
  <c r="T51" i="13"/>
  <c r="T805" i="13"/>
  <c r="R51" i="13"/>
  <c r="R805" i="13"/>
  <c r="N51" i="13"/>
  <c r="N805" i="13"/>
  <c r="L51" i="13"/>
  <c r="L805" i="13"/>
  <c r="J51" i="13"/>
  <c r="J805" i="13"/>
  <c r="H51" i="13"/>
  <c r="H805" i="13"/>
  <c r="E804" i="13"/>
  <c r="P290" i="13"/>
  <c r="G451" i="13"/>
  <c r="G450" i="13"/>
  <c r="AD791" i="13"/>
  <c r="AD25" i="13" s="1"/>
  <c r="AD806" i="13"/>
  <c r="AF791" i="13"/>
  <c r="AF25" i="13" s="1"/>
  <c r="AN791" i="13"/>
  <c r="AN25" i="13" s="1"/>
  <c r="AN806" i="13"/>
  <c r="AP791" i="13"/>
  <c r="AP25" i="13" s="1"/>
  <c r="AP806" i="13"/>
  <c r="N792" i="13"/>
  <c r="N26" i="13" s="1"/>
  <c r="J793" i="13"/>
  <c r="J27" i="13" s="1"/>
  <c r="J810" i="13"/>
  <c r="N793" i="13"/>
  <c r="N27" i="13" s="1"/>
  <c r="N810" i="13"/>
  <c r="R793" i="13"/>
  <c r="R27" i="13" s="1"/>
  <c r="R810" i="13"/>
  <c r="V793" i="13"/>
  <c r="V27" i="13" s="1"/>
  <c r="V810" i="13"/>
  <c r="Z793" i="13"/>
  <c r="Z27" i="13" s="1"/>
  <c r="Z810" i="13"/>
  <c r="AD793" i="13"/>
  <c r="AD27" i="13" s="1"/>
  <c r="AD810" i="13"/>
  <c r="AF793" i="13"/>
  <c r="AF27" i="13" s="1"/>
  <c r="AF810" i="13"/>
  <c r="AN793" i="13"/>
  <c r="AN27" i="13" s="1"/>
  <c r="AN810" i="13"/>
  <c r="AP793" i="13"/>
  <c r="AP27" i="13" s="1"/>
  <c r="AP810" i="13"/>
  <c r="O792" i="13"/>
  <c r="O26" i="13" s="1"/>
  <c r="W792" i="13"/>
  <c r="W26" i="13" s="1"/>
  <c r="K793" i="13"/>
  <c r="K27" i="13" s="1"/>
  <c r="K810" i="13"/>
  <c r="O793" i="13"/>
  <c r="O27" i="13" s="1"/>
  <c r="O810" i="13"/>
  <c r="S793" i="13"/>
  <c r="S27" i="13" s="1"/>
  <c r="S810" i="13"/>
  <c r="W793" i="13"/>
  <c r="W27" i="13" s="1"/>
  <c r="W810" i="13"/>
  <c r="AA793" i="13"/>
  <c r="AA27" i="13" s="1"/>
  <c r="AA810" i="13"/>
  <c r="AG793" i="13"/>
  <c r="AG27" i="13" s="1"/>
  <c r="AG810" i="13"/>
  <c r="AI793" i="13"/>
  <c r="AI27" i="13" s="1"/>
  <c r="AI810" i="13"/>
  <c r="AK793" i="13"/>
  <c r="AK27" i="13" s="1"/>
  <c r="AK810" i="13"/>
  <c r="AQ793" i="13"/>
  <c r="AQ27" i="13" s="1"/>
  <c r="AQ810" i="13"/>
  <c r="J790" i="13"/>
  <c r="J24" i="13" s="1"/>
  <c r="J806" i="13"/>
  <c r="N790" i="13"/>
  <c r="N24" i="13" s="1"/>
  <c r="N806" i="13"/>
  <c r="R790" i="13"/>
  <c r="R24" i="13" s="1"/>
  <c r="R806" i="13"/>
  <c r="V790" i="13"/>
  <c r="V24" i="13" s="1"/>
  <c r="V806" i="13"/>
  <c r="Z790" i="13"/>
  <c r="Z24" i="13" s="1"/>
  <c r="Z806" i="13"/>
  <c r="AB790" i="13"/>
  <c r="AB24" i="13" s="1"/>
  <c r="AB806" i="13"/>
  <c r="AH790" i="13"/>
  <c r="AH24" i="13" s="1"/>
  <c r="AH806" i="13"/>
  <c r="AJ790" i="13"/>
  <c r="AJ24" i="13" s="1"/>
  <c r="AJ806" i="13"/>
  <c r="AL790" i="13"/>
  <c r="AL24" i="13" s="1"/>
  <c r="G499" i="13"/>
  <c r="F475" i="13"/>
  <c r="G475" i="13" s="1"/>
  <c r="O478" i="13"/>
  <c r="U360" i="13"/>
  <c r="M478" i="13"/>
  <c r="G454" i="13"/>
  <c r="M473" i="13"/>
  <c r="I360" i="13"/>
  <c r="J359" i="13"/>
  <c r="N359" i="13"/>
  <c r="R359" i="13"/>
  <c r="V359" i="13"/>
  <c r="Z359" i="13"/>
  <c r="Z796" i="13"/>
  <c r="AD359" i="13"/>
  <c r="AF359" i="13"/>
  <c r="AN359" i="13"/>
  <c r="AP359" i="13"/>
  <c r="N360" i="13"/>
  <c r="V360" i="13"/>
  <c r="AD360" i="13"/>
  <c r="AN360" i="13"/>
  <c r="AP360" i="13"/>
  <c r="J361" i="13"/>
  <c r="N361" i="13"/>
  <c r="R361" i="13"/>
  <c r="V361" i="13"/>
  <c r="Z361" i="13"/>
  <c r="AD361" i="13"/>
  <c r="AF361" i="13"/>
  <c r="AN361" i="13"/>
  <c r="AP361" i="13"/>
  <c r="K358" i="13"/>
  <c r="O358" i="13"/>
  <c r="S358" i="13"/>
  <c r="W358" i="13"/>
  <c r="AA358" i="13"/>
  <c r="AG358" i="13"/>
  <c r="AI358" i="13"/>
  <c r="AI796" i="13"/>
  <c r="AK358" i="13"/>
  <c r="AQ358" i="13"/>
  <c r="AP473" i="13"/>
  <c r="AQ479" i="13"/>
  <c r="AQ478" i="13" s="1"/>
  <c r="AQ473" i="13"/>
  <c r="O360" i="13"/>
  <c r="AE360" i="13"/>
  <c r="AM360" i="13"/>
  <c r="I361" i="13"/>
  <c r="M361" i="13"/>
  <c r="S361" i="13"/>
  <c r="W361" i="13"/>
  <c r="AA361" i="13"/>
  <c r="AG361" i="13"/>
  <c r="AI361" i="13"/>
  <c r="AK361" i="13"/>
  <c r="AQ361" i="13"/>
  <c r="L358" i="13"/>
  <c r="P358" i="13"/>
  <c r="P796" i="13"/>
  <c r="T358" i="13"/>
  <c r="X358" i="13"/>
  <c r="AB358" i="13"/>
  <c r="AH358" i="13"/>
  <c r="AH796" i="13"/>
  <c r="AJ358" i="13"/>
  <c r="AL358" i="13"/>
  <c r="H358" i="13"/>
  <c r="E811" i="13"/>
  <c r="AO478" i="13"/>
  <c r="W360" i="13"/>
  <c r="G468" i="13"/>
  <c r="F453" i="13"/>
  <c r="X478" i="13"/>
  <c r="F481" i="13"/>
  <c r="E165" i="13"/>
  <c r="E41" i="13"/>
  <c r="G41" i="13" s="1"/>
  <c r="G520" i="13"/>
  <c r="G305" i="13"/>
  <c r="G316" i="13"/>
  <c r="G315" i="13"/>
  <c r="G314" i="13"/>
  <c r="G313" i="13"/>
  <c r="G311" i="13"/>
  <c r="G310" i="13"/>
  <c r="G309" i="13"/>
  <c r="G308" i="13"/>
  <c r="AI352" i="13"/>
  <c r="AI287" i="13" s="1"/>
  <c r="F785" i="13"/>
  <c r="J792" i="13"/>
  <c r="J26" i="13" s="1"/>
  <c r="R792" i="13"/>
  <c r="R26" i="13" s="1"/>
  <c r="V792" i="13"/>
  <c r="V26" i="13" s="1"/>
  <c r="Z792" i="13"/>
  <c r="Z26" i="13" s="1"/>
  <c r="AB792" i="13"/>
  <c r="AB26" i="13" s="1"/>
  <c r="AH792" i="13"/>
  <c r="AH26" i="13" s="1"/>
  <c r="AJ792" i="13"/>
  <c r="AJ26" i="13" s="1"/>
  <c r="I792" i="13"/>
  <c r="I26" i="13" s="1"/>
  <c r="M792" i="13"/>
  <c r="M26" i="13" s="1"/>
  <c r="Q792" i="13"/>
  <c r="Q26" i="13" s="1"/>
  <c r="Y792" i="13"/>
  <c r="Y26" i="13" s="1"/>
  <c r="AG792" i="13"/>
  <c r="AG26" i="13" s="1"/>
  <c r="AI792" i="13"/>
  <c r="AI26" i="13" s="1"/>
  <c r="AK792" i="13"/>
  <c r="AK26" i="13" s="1"/>
  <c r="AQ792" i="13"/>
  <c r="AQ26" i="13" s="1"/>
  <c r="H792" i="13"/>
  <c r="H26" i="13" s="1"/>
  <c r="L792" i="13"/>
  <c r="L26" i="13" s="1"/>
  <c r="P792" i="13"/>
  <c r="P26" i="13" s="1"/>
  <c r="X792" i="13"/>
  <c r="X26" i="13" s="1"/>
  <c r="AD792" i="13"/>
  <c r="AD26" i="13" s="1"/>
  <c r="AN792" i="13"/>
  <c r="AN26" i="13" s="1"/>
  <c r="AP792" i="13"/>
  <c r="AP26" i="13" s="1"/>
  <c r="K792" i="13"/>
  <c r="K26" i="13" s="1"/>
  <c r="S792" i="13"/>
  <c r="S26" i="13" s="1"/>
  <c r="AA792" i="13"/>
  <c r="AA26" i="13" s="1"/>
  <c r="AE792" i="13"/>
  <c r="AE26" i="13" s="1"/>
  <c r="AM792" i="13"/>
  <c r="AM26" i="13" s="1"/>
  <c r="AF792" i="13"/>
  <c r="AF26" i="13" s="1"/>
  <c r="AL478" i="13"/>
  <c r="N481" i="13"/>
  <c r="E481" i="13" s="1"/>
  <c r="E476" i="13"/>
  <c r="G476" i="13" s="1"/>
  <c r="E456" i="13"/>
  <c r="G456" i="13" s="1"/>
  <c r="E480" i="13"/>
  <c r="F355" i="13"/>
  <c r="E784" i="13"/>
  <c r="F787" i="13"/>
  <c r="F786" i="13"/>
  <c r="L478" i="13"/>
  <c r="F480" i="13"/>
  <c r="AQ443" i="13"/>
  <c r="AQ168" i="13"/>
  <c r="AO443" i="13"/>
  <c r="AO168" i="13"/>
  <c r="AM443" i="13"/>
  <c r="AM168" i="13"/>
  <c r="AK443" i="13"/>
  <c r="AK168" i="13"/>
  <c r="AI443" i="13"/>
  <c r="AI168" i="13"/>
  <c r="AG443" i="13"/>
  <c r="AG168" i="13"/>
  <c r="AE443" i="13"/>
  <c r="AE168" i="13"/>
  <c r="AC443" i="13"/>
  <c r="AC168" i="13"/>
  <c r="AA443" i="13"/>
  <c r="AA168" i="13"/>
  <c r="Y443" i="13"/>
  <c r="Y168" i="13"/>
  <c r="W443" i="13"/>
  <c r="W168" i="13"/>
  <c r="U443" i="13"/>
  <c r="U168" i="13"/>
  <c r="S443" i="13"/>
  <c r="S168" i="13"/>
  <c r="Q443" i="13"/>
  <c r="Q168" i="13"/>
  <c r="O443" i="13"/>
  <c r="O168" i="13"/>
  <c r="M443" i="13"/>
  <c r="M168" i="13"/>
  <c r="K443" i="13"/>
  <c r="K168" i="13"/>
  <c r="I443" i="13"/>
  <c r="I168" i="13"/>
  <c r="AB446" i="13"/>
  <c r="AB14" i="13" s="1"/>
  <c r="AB39" i="13" s="1"/>
  <c r="AB171" i="13"/>
  <c r="V446" i="13"/>
  <c r="V14" i="13" s="1"/>
  <c r="V39" i="13" s="1"/>
  <c r="V171" i="13"/>
  <c r="P446" i="13"/>
  <c r="P171" i="13"/>
  <c r="J446" i="13"/>
  <c r="J14" i="13" s="1"/>
  <c r="J39" i="13" s="1"/>
  <c r="J171" i="13"/>
  <c r="AP445" i="13"/>
  <c r="AP170" i="13"/>
  <c r="AN445" i="13"/>
  <c r="AN170" i="13"/>
  <c r="AL445" i="13"/>
  <c r="AL170" i="13"/>
  <c r="AJ445" i="13"/>
  <c r="AJ170" i="13"/>
  <c r="AH445" i="13"/>
  <c r="AH170" i="13"/>
  <c r="AF445" i="13"/>
  <c r="AF170" i="13"/>
  <c r="AD445" i="13"/>
  <c r="AD13" i="13" s="1"/>
  <c r="AD170" i="13"/>
  <c r="AB445" i="13"/>
  <c r="AB170" i="13"/>
  <c r="Z445" i="13"/>
  <c r="Z170" i="13"/>
  <c r="X445" i="13"/>
  <c r="X13" i="13" s="1"/>
  <c r="X170" i="13"/>
  <c r="V445" i="13"/>
  <c r="V170" i="13"/>
  <c r="T445" i="13"/>
  <c r="T170" i="13"/>
  <c r="R445" i="13"/>
  <c r="R170" i="13"/>
  <c r="P445" i="13"/>
  <c r="P170" i="13"/>
  <c r="N445" i="13"/>
  <c r="N170" i="13"/>
  <c r="L445" i="13"/>
  <c r="L170" i="13"/>
  <c r="J445" i="13"/>
  <c r="J170" i="13"/>
  <c r="H170" i="13"/>
  <c r="AP444" i="13"/>
  <c r="AP12" i="13" s="1"/>
  <c r="AP37" i="13" s="1"/>
  <c r="AP169" i="13"/>
  <c r="AN444" i="13"/>
  <c r="AN12" i="13" s="1"/>
  <c r="AN37" i="13" s="1"/>
  <c r="AN169" i="13"/>
  <c r="AL444" i="13"/>
  <c r="AL12" i="13" s="1"/>
  <c r="AL169" i="13"/>
  <c r="AJ444" i="13"/>
  <c r="AJ12" i="13" s="1"/>
  <c r="AJ37" i="13" s="1"/>
  <c r="AJ169" i="13"/>
  <c r="AH444" i="13"/>
  <c r="AH12" i="13" s="1"/>
  <c r="AH37" i="13" s="1"/>
  <c r="AH169" i="13"/>
  <c r="AF444" i="13"/>
  <c r="AF12" i="13" s="1"/>
  <c r="AF37" i="13" s="1"/>
  <c r="AF169" i="13"/>
  <c r="AD444" i="13"/>
  <c r="AD12" i="13" s="1"/>
  <c r="AD37" i="13" s="1"/>
  <c r="AD169" i="13"/>
  <c r="AB444" i="13"/>
  <c r="AB12" i="13" s="1"/>
  <c r="AB37" i="13" s="1"/>
  <c r="AB169" i="13"/>
  <c r="Z444" i="13"/>
  <c r="Z12" i="13" s="1"/>
  <c r="Z169" i="13"/>
  <c r="X444" i="13"/>
  <c r="X12" i="13" s="1"/>
  <c r="X37" i="13" s="1"/>
  <c r="X169" i="13"/>
  <c r="V444" i="13"/>
  <c r="V12" i="13" s="1"/>
  <c r="V37" i="13" s="1"/>
  <c r="V169" i="13"/>
  <c r="T444" i="13"/>
  <c r="T12" i="13" s="1"/>
  <c r="T37" i="13" s="1"/>
  <c r="T169" i="13"/>
  <c r="R444" i="13"/>
  <c r="R12" i="13" s="1"/>
  <c r="R37" i="13" s="1"/>
  <c r="R169" i="13"/>
  <c r="P444" i="13"/>
  <c r="P169" i="13"/>
  <c r="N444" i="13"/>
  <c r="N12" i="13" s="1"/>
  <c r="N169" i="13"/>
  <c r="L444" i="13"/>
  <c r="L12" i="13" s="1"/>
  <c r="L169" i="13"/>
  <c r="J444" i="13"/>
  <c r="J12" i="13" s="1"/>
  <c r="J37" i="13" s="1"/>
  <c r="J169" i="13"/>
  <c r="H444" i="13"/>
  <c r="H12" i="13" s="1"/>
  <c r="H169" i="13"/>
  <c r="H443" i="13"/>
  <c r="H168" i="13"/>
  <c r="AP443" i="13"/>
  <c r="AP168" i="13"/>
  <c r="AN443" i="13"/>
  <c r="AN168" i="13"/>
  <c r="AL443" i="13"/>
  <c r="AL168" i="13"/>
  <c r="AJ443" i="13"/>
  <c r="AJ168" i="13"/>
  <c r="AH443" i="13"/>
  <c r="AH168" i="13"/>
  <c r="AF443" i="13"/>
  <c r="AF168" i="13"/>
  <c r="AD443" i="13"/>
  <c r="AD168" i="13"/>
  <c r="AB443" i="13"/>
  <c r="AB168" i="13"/>
  <c r="Z443" i="13"/>
  <c r="Z168" i="13"/>
  <c r="X443" i="13"/>
  <c r="X168" i="13"/>
  <c r="V443" i="13"/>
  <c r="V168" i="13"/>
  <c r="T443" i="13"/>
  <c r="T168" i="13"/>
  <c r="R443" i="13"/>
  <c r="R168" i="13"/>
  <c r="P443" i="13"/>
  <c r="P168" i="13"/>
  <c r="N443" i="13"/>
  <c r="N168" i="13"/>
  <c r="L443" i="13"/>
  <c r="L168" i="13"/>
  <c r="J443" i="13"/>
  <c r="J168" i="13"/>
  <c r="AQ446" i="13"/>
  <c r="AQ14" i="13" s="1"/>
  <c r="AQ39" i="13" s="1"/>
  <c r="AQ171" i="13"/>
  <c r="AK446" i="13"/>
  <c r="AK14" i="13" s="1"/>
  <c r="AK39" i="13" s="1"/>
  <c r="AK171" i="13"/>
  <c r="AE446" i="13"/>
  <c r="AE14" i="13" s="1"/>
  <c r="AE39" i="13" s="1"/>
  <c r="AE171" i="13"/>
  <c r="Y446" i="13"/>
  <c r="Y14" i="13" s="1"/>
  <c r="Y39" i="13" s="1"/>
  <c r="Y171" i="13"/>
  <c r="S446" i="13"/>
  <c r="S14" i="13" s="1"/>
  <c r="S39" i="13" s="1"/>
  <c r="S171" i="13"/>
  <c r="M446" i="13"/>
  <c r="M14" i="13" s="1"/>
  <c r="M39" i="13" s="1"/>
  <c r="M171" i="13"/>
  <c r="AQ445" i="13"/>
  <c r="AQ170" i="13"/>
  <c r="AO445" i="13"/>
  <c r="AO170" i="13"/>
  <c r="AM445" i="13"/>
  <c r="AM170" i="13"/>
  <c r="AK445" i="13"/>
  <c r="AK170" i="13"/>
  <c r="AI445" i="13"/>
  <c r="AI170" i="13"/>
  <c r="AG445" i="13"/>
  <c r="AG170" i="13"/>
  <c r="AE445" i="13"/>
  <c r="AE13" i="13" s="1"/>
  <c r="AE170" i="13"/>
  <c r="AC445" i="13"/>
  <c r="AC170" i="13"/>
  <c r="AA445" i="13"/>
  <c r="AA170" i="13"/>
  <c r="Y445" i="13"/>
  <c r="Y170" i="13"/>
  <c r="W445" i="13"/>
  <c r="W170" i="13"/>
  <c r="U445" i="13"/>
  <c r="U170" i="13"/>
  <c r="S445" i="13"/>
  <c r="S170" i="13"/>
  <c r="Q445" i="13"/>
  <c r="Q170" i="13"/>
  <c r="O445" i="13"/>
  <c r="O170" i="13"/>
  <c r="M170" i="13"/>
  <c r="K445" i="13"/>
  <c r="K170" i="13"/>
  <c r="I445" i="13"/>
  <c r="I13" i="13" s="1"/>
  <c r="I170" i="13"/>
  <c r="AQ444" i="13"/>
  <c r="AQ12" i="13" s="1"/>
  <c r="AQ37" i="13" s="1"/>
  <c r="AQ169" i="13"/>
  <c r="AO444" i="13"/>
  <c r="AO12" i="13" s="1"/>
  <c r="AO37" i="13" s="1"/>
  <c r="AO169" i="13"/>
  <c r="AM444" i="13"/>
  <c r="AM12" i="13" s="1"/>
  <c r="AM37" i="13" s="1"/>
  <c r="AM169" i="13"/>
  <c r="AK444" i="13"/>
  <c r="AK12" i="13" s="1"/>
  <c r="AK37" i="13" s="1"/>
  <c r="AK169" i="13"/>
  <c r="AI444" i="13"/>
  <c r="AI12" i="13" s="1"/>
  <c r="AI37" i="13" s="1"/>
  <c r="AI169" i="13"/>
  <c r="AG444" i="13"/>
  <c r="AG12" i="13" s="1"/>
  <c r="AG37" i="13" s="1"/>
  <c r="AG169" i="13"/>
  <c r="AE444" i="13"/>
  <c r="AE12" i="13" s="1"/>
  <c r="AE37" i="13" s="1"/>
  <c r="AE169" i="13"/>
  <c r="AC444" i="13"/>
  <c r="AC12" i="13" s="1"/>
  <c r="AC37" i="13" s="1"/>
  <c r="AA444" i="13"/>
  <c r="AA12" i="13" s="1"/>
  <c r="AA37" i="13" s="1"/>
  <c r="AA169" i="13"/>
  <c r="Y444" i="13"/>
  <c r="Y12" i="13" s="1"/>
  <c r="Y37" i="13" s="1"/>
  <c r="Y169" i="13"/>
  <c r="W444" i="13"/>
  <c r="W12" i="13" s="1"/>
  <c r="W37" i="13" s="1"/>
  <c r="W169" i="13"/>
  <c r="U444" i="13"/>
  <c r="U12" i="13" s="1"/>
  <c r="U37" i="13" s="1"/>
  <c r="U169" i="13"/>
  <c r="S444" i="13"/>
  <c r="S12" i="13" s="1"/>
  <c r="S37" i="13" s="1"/>
  <c r="S169" i="13"/>
  <c r="Q444" i="13"/>
  <c r="Q12" i="13" s="1"/>
  <c r="Q37" i="13" s="1"/>
  <c r="Q169" i="13"/>
  <c r="O444" i="13"/>
  <c r="O12" i="13" s="1"/>
  <c r="O169" i="13"/>
  <c r="M444" i="13"/>
  <c r="M169" i="13"/>
  <c r="K444" i="13"/>
  <c r="K12" i="13" s="1"/>
  <c r="K37" i="13" s="1"/>
  <c r="K169" i="13"/>
  <c r="I444" i="13"/>
  <c r="I12" i="13" s="1"/>
  <c r="I169" i="13"/>
  <c r="E288" i="13"/>
  <c r="E291" i="13"/>
  <c r="F353" i="13"/>
  <c r="F356" i="13"/>
  <c r="G356" i="13" s="1"/>
  <c r="E355" i="13"/>
  <c r="G355" i="13" s="1"/>
  <c r="AP352" i="13"/>
  <c r="AP287" i="13" s="1"/>
  <c r="AN352" i="13"/>
  <c r="AN287" i="13" s="1"/>
  <c r="AL352" i="13"/>
  <c r="AL287" i="13" s="1"/>
  <c r="AJ352" i="13"/>
  <c r="AJ287" i="13" s="1"/>
  <c r="AH352" i="13"/>
  <c r="AH287" i="13" s="1"/>
  <c r="AF352" i="13"/>
  <c r="AF287" i="13" s="1"/>
  <c r="AD352" i="13"/>
  <c r="AD287" i="13" s="1"/>
  <c r="AB352" i="13"/>
  <c r="AB287" i="13" s="1"/>
  <c r="Z352" i="13"/>
  <c r="Z287" i="13" s="1"/>
  <c r="X352" i="13"/>
  <c r="X287" i="13" s="1"/>
  <c r="V352" i="13"/>
  <c r="V287" i="13" s="1"/>
  <c r="T352" i="13"/>
  <c r="T287" i="13" s="1"/>
  <c r="R352" i="13"/>
  <c r="R287" i="13" s="1"/>
  <c r="P352" i="13"/>
  <c r="N352" i="13"/>
  <c r="N287" i="13" s="1"/>
  <c r="L352" i="13"/>
  <c r="L287" i="13" s="1"/>
  <c r="J352" i="13"/>
  <c r="J287" i="13" s="1"/>
  <c r="L291" i="13"/>
  <c r="F291" i="13" s="1"/>
  <c r="L290" i="13"/>
  <c r="F290" i="13" s="1"/>
  <c r="H290" i="13"/>
  <c r="E290" i="13" s="1"/>
  <c r="AP289" i="13"/>
  <c r="AN289" i="13"/>
  <c r="AL289" i="13"/>
  <c r="AJ289" i="13"/>
  <c r="AH289" i="13"/>
  <c r="AF289" i="13"/>
  <c r="AD289" i="13"/>
  <c r="AB289" i="13"/>
  <c r="Z289" i="13"/>
  <c r="X289" i="13"/>
  <c r="V289" i="13"/>
  <c r="T289" i="13"/>
  <c r="R289" i="13"/>
  <c r="P289" i="13"/>
  <c r="N289" i="13"/>
  <c r="L289" i="13"/>
  <c r="J289" i="13"/>
  <c r="H289" i="13"/>
  <c r="J783" i="13"/>
  <c r="J791" i="13"/>
  <c r="J25" i="13" s="1"/>
  <c r="N783" i="13"/>
  <c r="N791" i="13"/>
  <c r="N25" i="13" s="1"/>
  <c r="R783" i="13"/>
  <c r="R791" i="13"/>
  <c r="R25" i="13" s="1"/>
  <c r="V783" i="13"/>
  <c r="V791" i="13"/>
  <c r="V25" i="13" s="1"/>
  <c r="Z783" i="13"/>
  <c r="Z791" i="13"/>
  <c r="Z25" i="13" s="1"/>
  <c r="AB783" i="13"/>
  <c r="AB791" i="13"/>
  <c r="AB25" i="13" s="1"/>
  <c r="AH783" i="13"/>
  <c r="AH791" i="13"/>
  <c r="AH25" i="13" s="1"/>
  <c r="AJ783" i="13"/>
  <c r="AJ791" i="13"/>
  <c r="AJ25" i="13" s="1"/>
  <c r="AL783" i="13"/>
  <c r="AL791" i="13"/>
  <c r="AL25" i="13" s="1"/>
  <c r="I783" i="13"/>
  <c r="I790" i="13"/>
  <c r="I24" i="13" s="1"/>
  <c r="M783" i="13"/>
  <c r="M790" i="13"/>
  <c r="M24" i="13" s="1"/>
  <c r="Q783" i="13"/>
  <c r="Q790" i="13"/>
  <c r="Q24" i="13" s="1"/>
  <c r="U783" i="13"/>
  <c r="U790" i="13"/>
  <c r="U24" i="13" s="1"/>
  <c r="Y783" i="13"/>
  <c r="Y790" i="13"/>
  <c r="Y24" i="13" s="1"/>
  <c r="AG783" i="13"/>
  <c r="AG790" i="13"/>
  <c r="AG24" i="13" s="1"/>
  <c r="AI783" i="13"/>
  <c r="AI790" i="13"/>
  <c r="AI24" i="13" s="1"/>
  <c r="AK783" i="13"/>
  <c r="AK790" i="13"/>
  <c r="AK24" i="13" s="1"/>
  <c r="AQ783" i="13"/>
  <c r="AQ790" i="13"/>
  <c r="AQ24" i="13" s="1"/>
  <c r="E353" i="13"/>
  <c r="AO352" i="13"/>
  <c r="AO287" i="13" s="1"/>
  <c r="AM352" i="13"/>
  <c r="AM287" i="13" s="1"/>
  <c r="AE352" i="13"/>
  <c r="AE287" i="13" s="1"/>
  <c r="AC352" i="13"/>
  <c r="AC287" i="13" s="1"/>
  <c r="AA352" i="13"/>
  <c r="AA287" i="13" s="1"/>
  <c r="W352" i="13"/>
  <c r="W287" i="13" s="1"/>
  <c r="S352" i="13"/>
  <c r="S287" i="13" s="1"/>
  <c r="O352" i="13"/>
  <c r="O287" i="13" s="1"/>
  <c r="K352" i="13"/>
  <c r="I288" i="13"/>
  <c r="F288" i="13" s="1"/>
  <c r="F784" i="13"/>
  <c r="E785" i="13"/>
  <c r="E787" i="13"/>
  <c r="K783" i="13"/>
  <c r="K790" i="13"/>
  <c r="K24" i="13" s="1"/>
  <c r="O783" i="13"/>
  <c r="O790" i="13"/>
  <c r="O24" i="13" s="1"/>
  <c r="S783" i="13"/>
  <c r="S790" i="13"/>
  <c r="S24" i="13" s="1"/>
  <c r="W783" i="13"/>
  <c r="W790" i="13"/>
  <c r="W24" i="13" s="1"/>
  <c r="AA783" i="13"/>
  <c r="AA790" i="13"/>
  <c r="AA24" i="13" s="1"/>
  <c r="AC783" i="13"/>
  <c r="AC790" i="13"/>
  <c r="AC24" i="13" s="1"/>
  <c r="AE783" i="13"/>
  <c r="AE790" i="13"/>
  <c r="AE24" i="13" s="1"/>
  <c r="AM783" i="13"/>
  <c r="AM790" i="13"/>
  <c r="AM24" i="13" s="1"/>
  <c r="AO783" i="13"/>
  <c r="AO790" i="13"/>
  <c r="AO24" i="13" s="1"/>
  <c r="L790" i="13"/>
  <c r="L24" i="13" s="1"/>
  <c r="L783" i="13"/>
  <c r="P790" i="13"/>
  <c r="P24" i="13" s="1"/>
  <c r="P783" i="13"/>
  <c r="T790" i="13"/>
  <c r="T24" i="13" s="1"/>
  <c r="T783" i="13"/>
  <c r="X790" i="13"/>
  <c r="X24" i="13" s="1"/>
  <c r="X783" i="13"/>
  <c r="AD790" i="13"/>
  <c r="AD24" i="13" s="1"/>
  <c r="AD783" i="13"/>
  <c r="AF790" i="13"/>
  <c r="AF24" i="13" s="1"/>
  <c r="AF783" i="13"/>
  <c r="AN790" i="13"/>
  <c r="AN24" i="13" s="1"/>
  <c r="AN783" i="13"/>
  <c r="AP790" i="13"/>
  <c r="AP24" i="13" s="1"/>
  <c r="AP783" i="13"/>
  <c r="H783" i="13"/>
  <c r="H790" i="13"/>
  <c r="H24" i="13" s="1"/>
  <c r="Q282" i="13"/>
  <c r="Q167" i="13" s="1"/>
  <c r="AI282" i="13"/>
  <c r="AI167" i="13" s="1"/>
  <c r="Y282" i="13"/>
  <c r="Y167" i="13" s="1"/>
  <c r="E284" i="13"/>
  <c r="I282" i="13"/>
  <c r="I167" i="13" s="1"/>
  <c r="AM50" i="13"/>
  <c r="AE50" i="13"/>
  <c r="AK50" i="13"/>
  <c r="AI50" i="13"/>
  <c r="AG50" i="13"/>
  <c r="AO48" i="13"/>
  <c r="AO162" i="13"/>
  <c r="AM48" i="13"/>
  <c r="AM162" i="13"/>
  <c r="AK48" i="13"/>
  <c r="AK162" i="13"/>
  <c r="AK47" i="13" s="1"/>
  <c r="AI48" i="13"/>
  <c r="AI162" i="13"/>
  <c r="AG48" i="13"/>
  <c r="AG162" i="13"/>
  <c r="AE48" i="13"/>
  <c r="AE162" i="13"/>
  <c r="AE47" i="13" s="1"/>
  <c r="AC48" i="13"/>
  <c r="AC162" i="13"/>
  <c r="AA48" i="13"/>
  <c r="AA162" i="13"/>
  <c r="Y48" i="13"/>
  <c r="Y162" i="13"/>
  <c r="Y47" i="13" s="1"/>
  <c r="W48" i="13"/>
  <c r="W162" i="13"/>
  <c r="U48" i="13"/>
  <c r="U162" i="13"/>
  <c r="S48" i="13"/>
  <c r="S162" i="13"/>
  <c r="S47" i="13" s="1"/>
  <c r="Q48" i="13"/>
  <c r="Q162" i="13"/>
  <c r="O48" i="13"/>
  <c r="O162" i="13"/>
  <c r="M48" i="13"/>
  <c r="M162" i="13"/>
  <c r="K48" i="13"/>
  <c r="K162" i="13"/>
  <c r="I48" i="13"/>
  <c r="I162" i="13"/>
  <c r="AM49" i="13"/>
  <c r="AK49" i="13"/>
  <c r="AI49" i="13"/>
  <c r="AG49" i="13"/>
  <c r="AE49" i="13"/>
  <c r="AC49" i="13"/>
  <c r="AA49" i="13"/>
  <c r="Y49" i="13"/>
  <c r="W49" i="13"/>
  <c r="U49" i="13"/>
  <c r="S49" i="13"/>
  <c r="Q49" i="13"/>
  <c r="O49" i="13"/>
  <c r="M49" i="13"/>
  <c r="K49" i="13"/>
  <c r="I49" i="13"/>
  <c r="AQ48" i="13"/>
  <c r="AQ162" i="13"/>
  <c r="AQ47" i="13" s="1"/>
  <c r="AQ49" i="13"/>
  <c r="AO49" i="13"/>
  <c r="AP50" i="13"/>
  <c r="AB50" i="13"/>
  <c r="Z50" i="13"/>
  <c r="X50" i="13"/>
  <c r="V50" i="13"/>
  <c r="T50" i="13"/>
  <c r="R50" i="13"/>
  <c r="N50" i="13"/>
  <c r="L50" i="13"/>
  <c r="J50" i="13"/>
  <c r="H50" i="13"/>
  <c r="AN48" i="13"/>
  <c r="AN162" i="13"/>
  <c r="AL48" i="13"/>
  <c r="AL162" i="13"/>
  <c r="AJ48" i="13"/>
  <c r="AJ162" i="13"/>
  <c r="AH48" i="13"/>
  <c r="AH162" i="13"/>
  <c r="AF48" i="13"/>
  <c r="AF162" i="13"/>
  <c r="AD48" i="13"/>
  <c r="AD162" i="13"/>
  <c r="AB48" i="13"/>
  <c r="AB162" i="13"/>
  <c r="AB47" i="13" s="1"/>
  <c r="Z48" i="13"/>
  <c r="Z162" i="13"/>
  <c r="X48" i="13"/>
  <c r="X162" i="13"/>
  <c r="V48" i="13"/>
  <c r="V162" i="13"/>
  <c r="V47" i="13" s="1"/>
  <c r="T48" i="13"/>
  <c r="T162" i="13"/>
  <c r="R48" i="13"/>
  <c r="R162" i="13"/>
  <c r="P48" i="13"/>
  <c r="P162" i="13"/>
  <c r="N48" i="13"/>
  <c r="N162" i="13"/>
  <c r="L48" i="13"/>
  <c r="L162" i="13"/>
  <c r="J48" i="13"/>
  <c r="J162" i="13"/>
  <c r="J47" i="13" s="1"/>
  <c r="AN49" i="13"/>
  <c r="AL49" i="13"/>
  <c r="AJ49" i="13"/>
  <c r="AH49" i="13"/>
  <c r="AF49" i="13"/>
  <c r="AD49" i="13"/>
  <c r="AB49" i="13"/>
  <c r="Z49" i="13"/>
  <c r="X49" i="13"/>
  <c r="V49" i="13"/>
  <c r="T49" i="13"/>
  <c r="R49" i="13"/>
  <c r="P49" i="13"/>
  <c r="N49" i="13"/>
  <c r="L49" i="13"/>
  <c r="J49" i="13"/>
  <c r="AP48" i="13"/>
  <c r="AP162" i="13"/>
  <c r="AP49" i="13"/>
  <c r="AQ50" i="13"/>
  <c r="AO50" i="13"/>
  <c r="AC50" i="13"/>
  <c r="AN50" i="13"/>
  <c r="AL50" i="13"/>
  <c r="AJ50" i="13"/>
  <c r="AH50" i="13"/>
  <c r="AF50" i="13"/>
  <c r="AD50" i="13"/>
  <c r="AA50" i="13"/>
  <c r="Y50" i="13"/>
  <c r="W50" i="13"/>
  <c r="U50" i="13"/>
  <c r="S50" i="13"/>
  <c r="Q50" i="13"/>
  <c r="O50" i="13"/>
  <c r="P50" i="13" s="1"/>
  <c r="K50" i="13"/>
  <c r="I50" i="13"/>
  <c r="H49" i="13"/>
  <c r="E354" i="13"/>
  <c r="G354" i="13" s="1"/>
  <c r="AQ282" i="13"/>
  <c r="AQ167" i="13" s="1"/>
  <c r="AO282" i="13"/>
  <c r="AO167" i="13" s="1"/>
  <c r="AM282" i="13"/>
  <c r="AM167" i="13" s="1"/>
  <c r="AK282" i="13"/>
  <c r="AK167" i="13" s="1"/>
  <c r="AG282" i="13"/>
  <c r="AG167" i="13" s="1"/>
  <c r="AE282" i="13"/>
  <c r="AE167" i="13" s="1"/>
  <c r="AC282" i="13"/>
  <c r="AC167" i="13" s="1"/>
  <c r="AA282" i="13"/>
  <c r="AA167" i="13" s="1"/>
  <c r="W282" i="13"/>
  <c r="W167" i="13" s="1"/>
  <c r="U282" i="13"/>
  <c r="U167" i="13" s="1"/>
  <c r="S282" i="13"/>
  <c r="S167" i="13" s="1"/>
  <c r="O282" i="13"/>
  <c r="O167" i="13" s="1"/>
  <c r="M282" i="13"/>
  <c r="M167" i="13" s="1"/>
  <c r="E283" i="13"/>
  <c r="K282" i="13"/>
  <c r="K167" i="13" s="1"/>
  <c r="F283" i="13"/>
  <c r="G283" i="13" s="1"/>
  <c r="F285" i="13"/>
  <c r="AP282" i="13"/>
  <c r="AP167" i="13" s="1"/>
  <c r="AN282" i="13"/>
  <c r="AN167" i="13" s="1"/>
  <c r="AL282" i="13"/>
  <c r="AL167" i="13" s="1"/>
  <c r="AJ282" i="13"/>
  <c r="AJ167" i="13" s="1"/>
  <c r="AH282" i="13"/>
  <c r="AH167" i="13" s="1"/>
  <c r="AF282" i="13"/>
  <c r="AF167" i="13" s="1"/>
  <c r="AD282" i="13"/>
  <c r="AD167" i="13" s="1"/>
  <c r="AB282" i="13"/>
  <c r="AB167" i="13" s="1"/>
  <c r="Z282" i="13"/>
  <c r="Z167" i="13" s="1"/>
  <c r="X282" i="13"/>
  <c r="X167" i="13" s="1"/>
  <c r="V282" i="13"/>
  <c r="V167" i="13" s="1"/>
  <c r="T282" i="13"/>
  <c r="T167" i="13" s="1"/>
  <c r="R282" i="13"/>
  <c r="R167" i="13" s="1"/>
  <c r="P282" i="13"/>
  <c r="P167" i="13" s="1"/>
  <c r="N282" i="13"/>
  <c r="N167" i="13" s="1"/>
  <c r="L282" i="13"/>
  <c r="L167" i="13" s="1"/>
  <c r="J282" i="13"/>
  <c r="J167" i="13" s="1"/>
  <c r="H167" i="13"/>
  <c r="F284" i="13"/>
  <c r="F703" i="13"/>
  <c r="E703" i="13"/>
  <c r="F702" i="13"/>
  <c r="E702" i="13"/>
  <c r="F701" i="13"/>
  <c r="E701" i="13"/>
  <c r="F700" i="13"/>
  <c r="E700" i="13"/>
  <c r="F699" i="13"/>
  <c r="F781" i="13"/>
  <c r="E781" i="13"/>
  <c r="F780" i="13"/>
  <c r="E780" i="13"/>
  <c r="F779" i="13"/>
  <c r="E779" i="13"/>
  <c r="F778" i="13"/>
  <c r="E778" i="13"/>
  <c r="E777" i="13"/>
  <c r="F714" i="13"/>
  <c r="E714" i="13"/>
  <c r="F713" i="13"/>
  <c r="E713" i="13"/>
  <c r="F712" i="13"/>
  <c r="E712" i="13"/>
  <c r="E711" i="13"/>
  <c r="F711" i="13"/>
  <c r="F709" i="13"/>
  <c r="F708" i="13"/>
  <c r="E708" i="13"/>
  <c r="F707" i="13"/>
  <c r="E707" i="13"/>
  <c r="F706" i="13"/>
  <c r="E706" i="13"/>
  <c r="F705" i="13"/>
  <c r="E705" i="13"/>
  <c r="F673" i="13"/>
  <c r="E673" i="13"/>
  <c r="F672" i="13"/>
  <c r="E672" i="13"/>
  <c r="F671" i="13"/>
  <c r="E671" i="13"/>
  <c r="F670" i="13"/>
  <c r="E670" i="13"/>
  <c r="E669" i="13"/>
  <c r="F669" i="13"/>
  <c r="F667" i="13"/>
  <c r="E667" i="13"/>
  <c r="F666" i="13"/>
  <c r="E666" i="13"/>
  <c r="F665" i="13"/>
  <c r="E665" i="13"/>
  <c r="F664" i="13"/>
  <c r="E664" i="13"/>
  <c r="F663" i="13"/>
  <c r="E663" i="13"/>
  <c r="F661" i="13"/>
  <c r="E661" i="13"/>
  <c r="F660" i="13"/>
  <c r="E660" i="13"/>
  <c r="F659" i="13"/>
  <c r="E659" i="13"/>
  <c r="F658" i="13"/>
  <c r="E658" i="13"/>
  <c r="F657" i="13"/>
  <c r="E657" i="13"/>
  <c r="F655" i="13"/>
  <c r="E655" i="13"/>
  <c r="F654" i="13"/>
  <c r="E654" i="13"/>
  <c r="F653" i="13"/>
  <c r="E653" i="13"/>
  <c r="F652" i="13"/>
  <c r="E652" i="13"/>
  <c r="F651" i="13"/>
  <c r="E651" i="13"/>
  <c r="F649" i="13"/>
  <c r="E649" i="13"/>
  <c r="F648" i="13"/>
  <c r="E648" i="13"/>
  <c r="F647" i="13"/>
  <c r="E647" i="13"/>
  <c r="F646" i="13"/>
  <c r="E646" i="13"/>
  <c r="E645" i="13"/>
  <c r="F645" i="13"/>
  <c r="F643" i="13"/>
  <c r="E643" i="13"/>
  <c r="F642" i="13"/>
  <c r="E642" i="13"/>
  <c r="F641" i="13"/>
  <c r="E641" i="13"/>
  <c r="F640" i="13"/>
  <c r="E640" i="13"/>
  <c r="E639" i="13"/>
  <c r="F639" i="13"/>
  <c r="F637" i="13"/>
  <c r="E637" i="13"/>
  <c r="F636" i="13"/>
  <c r="E636" i="13"/>
  <c r="F635" i="13"/>
  <c r="E635" i="13"/>
  <c r="F634" i="13"/>
  <c r="E634" i="13"/>
  <c r="E633" i="13"/>
  <c r="F633" i="13"/>
  <c r="F619" i="13"/>
  <c r="E619" i="13"/>
  <c r="F618" i="13"/>
  <c r="E618" i="13"/>
  <c r="F617" i="13"/>
  <c r="E617" i="13"/>
  <c r="F616" i="13"/>
  <c r="E616" i="13"/>
  <c r="F615" i="13"/>
  <c r="G615" i="13" s="1"/>
  <c r="F613" i="13"/>
  <c r="E613" i="13"/>
  <c r="F612" i="13"/>
  <c r="E612" i="13"/>
  <c r="F611" i="13"/>
  <c r="E611" i="13"/>
  <c r="F610" i="13"/>
  <c r="E610" i="13"/>
  <c r="F609" i="13"/>
  <c r="E609" i="13"/>
  <c r="F607" i="13"/>
  <c r="E607" i="13"/>
  <c r="F606" i="13"/>
  <c r="E606" i="13"/>
  <c r="F605" i="13"/>
  <c r="E605" i="13"/>
  <c r="F604" i="13"/>
  <c r="E604" i="13"/>
  <c r="F603" i="13"/>
  <c r="E603" i="13"/>
  <c r="F601" i="13"/>
  <c r="E601" i="13"/>
  <c r="F600" i="13"/>
  <c r="E600" i="13"/>
  <c r="F599" i="13"/>
  <c r="E599" i="13"/>
  <c r="F598" i="13"/>
  <c r="E598" i="13"/>
  <c r="F597" i="13"/>
  <c r="E597" i="13"/>
  <c r="F595" i="13"/>
  <c r="E595" i="13"/>
  <c r="F594" i="13"/>
  <c r="E594" i="13"/>
  <c r="F593" i="13"/>
  <c r="E593" i="13"/>
  <c r="F592" i="13"/>
  <c r="E592" i="13"/>
  <c r="F591" i="13"/>
  <c r="E591" i="13"/>
  <c r="F589" i="13"/>
  <c r="E589" i="13"/>
  <c r="F588" i="13"/>
  <c r="E588" i="13"/>
  <c r="F587" i="13"/>
  <c r="E587" i="13"/>
  <c r="F586" i="13"/>
  <c r="E586" i="13"/>
  <c r="F585" i="13"/>
  <c r="E585" i="13"/>
  <c r="F583" i="13"/>
  <c r="E583" i="13"/>
  <c r="F582" i="13"/>
  <c r="E582" i="13"/>
  <c r="F581" i="13"/>
  <c r="E581" i="13"/>
  <c r="F580" i="13"/>
  <c r="E580" i="13"/>
  <c r="E579" i="13"/>
  <c r="F579" i="13"/>
  <c r="F577" i="13"/>
  <c r="E577" i="13"/>
  <c r="F576" i="13"/>
  <c r="E576" i="13"/>
  <c r="F575" i="13"/>
  <c r="E575" i="13"/>
  <c r="F574" i="13"/>
  <c r="E574" i="13"/>
  <c r="F573" i="13"/>
  <c r="E573" i="13"/>
  <c r="F571" i="13"/>
  <c r="E571" i="13"/>
  <c r="F570" i="13"/>
  <c r="E570" i="13"/>
  <c r="F569" i="13"/>
  <c r="E569" i="13"/>
  <c r="F568" i="13"/>
  <c r="E568" i="13"/>
  <c r="E567" i="13"/>
  <c r="F567" i="13"/>
  <c r="F565" i="13"/>
  <c r="E565" i="13"/>
  <c r="F564" i="13"/>
  <c r="E564" i="13"/>
  <c r="F563" i="13"/>
  <c r="E563" i="13"/>
  <c r="F562" i="13"/>
  <c r="E562" i="13"/>
  <c r="E561" i="13"/>
  <c r="F561" i="13"/>
  <c r="F559" i="13"/>
  <c r="E559" i="13"/>
  <c r="F558" i="13"/>
  <c r="E558" i="13"/>
  <c r="F557" i="13"/>
  <c r="E557" i="13"/>
  <c r="F556" i="13"/>
  <c r="E556" i="13"/>
  <c r="E555" i="13"/>
  <c r="F555" i="13"/>
  <c r="F552" i="13"/>
  <c r="E552" i="13"/>
  <c r="F551" i="13"/>
  <c r="E551" i="13"/>
  <c r="F550" i="13"/>
  <c r="E550" i="13"/>
  <c r="F549" i="13"/>
  <c r="E549" i="13"/>
  <c r="F547" i="13"/>
  <c r="E547" i="13"/>
  <c r="F546" i="13"/>
  <c r="E546" i="13"/>
  <c r="F545" i="13"/>
  <c r="E545" i="13"/>
  <c r="F544" i="13"/>
  <c r="E544" i="13"/>
  <c r="F543" i="13"/>
  <c r="E543" i="13"/>
  <c r="F541" i="13"/>
  <c r="E541" i="13"/>
  <c r="F540" i="13"/>
  <c r="E540" i="13"/>
  <c r="F539" i="13"/>
  <c r="E539" i="13"/>
  <c r="F538" i="13"/>
  <c r="E538" i="13"/>
  <c r="F537" i="13"/>
  <c r="E537" i="13"/>
  <c r="F535" i="13"/>
  <c r="E535" i="13"/>
  <c r="F534" i="13"/>
  <c r="E534" i="13"/>
  <c r="F533" i="13"/>
  <c r="E533" i="13"/>
  <c r="E532" i="13"/>
  <c r="E531" i="13"/>
  <c r="F531" i="13"/>
  <c r="F441" i="13"/>
  <c r="E441" i="13"/>
  <c r="F440" i="13"/>
  <c r="E440" i="13"/>
  <c r="F439" i="13"/>
  <c r="E439" i="13"/>
  <c r="F438" i="13"/>
  <c r="E438" i="13"/>
  <c r="AP437" i="13"/>
  <c r="AO437" i="13"/>
  <c r="AN437" i="13"/>
  <c r="AM437" i="13"/>
  <c r="AL437" i="13"/>
  <c r="AJ437" i="13"/>
  <c r="AI437" i="13"/>
  <c r="AH437" i="13"/>
  <c r="AG437" i="13"/>
  <c r="AF437" i="13"/>
  <c r="AD437" i="13"/>
  <c r="AC437" i="13"/>
  <c r="AA437" i="13"/>
  <c r="Z437" i="13"/>
  <c r="X437" i="13"/>
  <c r="W437" i="13"/>
  <c r="U437" i="13"/>
  <c r="T437" i="13"/>
  <c r="R437" i="13"/>
  <c r="Q437" i="13"/>
  <c r="O437" i="13"/>
  <c r="N437" i="13"/>
  <c r="L437" i="13"/>
  <c r="K437" i="13"/>
  <c r="I437" i="13"/>
  <c r="H437" i="13"/>
  <c r="F519" i="13"/>
  <c r="E519" i="13"/>
  <c r="F518" i="13"/>
  <c r="E518" i="13"/>
  <c r="F517" i="13"/>
  <c r="E517" i="13"/>
  <c r="F516" i="13"/>
  <c r="E516" i="13"/>
  <c r="F515" i="13"/>
  <c r="E515" i="13"/>
  <c r="F514" i="13"/>
  <c r="E514" i="13"/>
  <c r="F513" i="13"/>
  <c r="E513" i="13"/>
  <c r="F512" i="13"/>
  <c r="E512" i="13"/>
  <c r="F511" i="13"/>
  <c r="E511" i="13"/>
  <c r="E510" i="13"/>
  <c r="F510" i="13"/>
  <c r="F498" i="13"/>
  <c r="E498" i="13"/>
  <c r="F497" i="13"/>
  <c r="E497" i="13"/>
  <c r="F496" i="13"/>
  <c r="E496" i="13"/>
  <c r="F495" i="13"/>
  <c r="E495" i="13"/>
  <c r="E494" i="13"/>
  <c r="F494" i="13"/>
  <c r="F493" i="13"/>
  <c r="E493" i="13"/>
  <c r="F492" i="13"/>
  <c r="E492" i="13"/>
  <c r="F491" i="13"/>
  <c r="E491" i="13"/>
  <c r="F490" i="13"/>
  <c r="E490" i="13"/>
  <c r="E489" i="13"/>
  <c r="F436" i="13"/>
  <c r="E436" i="13"/>
  <c r="F435" i="13"/>
  <c r="E435" i="13"/>
  <c r="F434" i="13"/>
  <c r="E434" i="13"/>
  <c r="F433" i="13"/>
  <c r="E433" i="13"/>
  <c r="AP432" i="13"/>
  <c r="AO432" i="13"/>
  <c r="AN432" i="13"/>
  <c r="AM432" i="13"/>
  <c r="AL432" i="13"/>
  <c r="AJ432" i="13"/>
  <c r="AI432" i="13"/>
  <c r="AH432" i="13"/>
  <c r="AG432" i="13"/>
  <c r="AF432" i="13"/>
  <c r="AD432" i="13"/>
  <c r="AC432" i="13"/>
  <c r="AA432" i="13"/>
  <c r="Z432" i="13"/>
  <c r="X432" i="13"/>
  <c r="W432" i="13"/>
  <c r="U432" i="13"/>
  <c r="T432" i="13"/>
  <c r="R432" i="13"/>
  <c r="Q432" i="13"/>
  <c r="O432" i="13"/>
  <c r="N432" i="13"/>
  <c r="L432" i="13"/>
  <c r="K432" i="13"/>
  <c r="I432" i="13"/>
  <c r="H432" i="13"/>
  <c r="F431" i="13"/>
  <c r="E431" i="13"/>
  <c r="F430" i="13"/>
  <c r="E430" i="13"/>
  <c r="F429" i="13"/>
  <c r="E429" i="13"/>
  <c r="F428" i="13"/>
  <c r="E428" i="13"/>
  <c r="AP427" i="13"/>
  <c r="AO427" i="13"/>
  <c r="AN427" i="13"/>
  <c r="AM427" i="13"/>
  <c r="AL427" i="13"/>
  <c r="AJ427" i="13"/>
  <c r="AI427" i="13"/>
  <c r="AH427" i="13"/>
  <c r="AG427" i="13"/>
  <c r="AF427" i="13"/>
  <c r="AD427" i="13"/>
  <c r="AC427" i="13"/>
  <c r="AA427" i="13"/>
  <c r="Z427" i="13"/>
  <c r="X427" i="13"/>
  <c r="W427" i="13"/>
  <c r="U427" i="13"/>
  <c r="T427" i="13"/>
  <c r="R427" i="13"/>
  <c r="Q427" i="13"/>
  <c r="O427" i="13"/>
  <c r="N427" i="13"/>
  <c r="L427" i="13"/>
  <c r="K427" i="13"/>
  <c r="I427" i="13"/>
  <c r="H427" i="13"/>
  <c r="F426" i="13"/>
  <c r="E426" i="13"/>
  <c r="F425" i="13"/>
  <c r="E425" i="13"/>
  <c r="F424" i="13"/>
  <c r="E424" i="13"/>
  <c r="F423" i="13"/>
  <c r="E423" i="13"/>
  <c r="AP422" i="13"/>
  <c r="AO422" i="13"/>
  <c r="AN422" i="13"/>
  <c r="AM422" i="13"/>
  <c r="AL422" i="13"/>
  <c r="AJ422" i="13"/>
  <c r="AI422" i="13"/>
  <c r="AH422" i="13"/>
  <c r="AG422" i="13"/>
  <c r="AF422" i="13"/>
  <c r="AD422" i="13"/>
  <c r="AC422" i="13"/>
  <c r="AA422" i="13"/>
  <c r="Z422" i="13"/>
  <c r="X422" i="13"/>
  <c r="W422" i="13"/>
  <c r="U422" i="13"/>
  <c r="T422" i="13"/>
  <c r="R422" i="13"/>
  <c r="Q422" i="13"/>
  <c r="O422" i="13"/>
  <c r="N422" i="13"/>
  <c r="L422" i="13"/>
  <c r="K422" i="13"/>
  <c r="I422" i="13"/>
  <c r="H422" i="13"/>
  <c r="F421" i="13"/>
  <c r="E421" i="13"/>
  <c r="F420" i="13"/>
  <c r="E420" i="13"/>
  <c r="F419" i="13"/>
  <c r="E419" i="13"/>
  <c r="F418" i="13"/>
  <c r="E418" i="13"/>
  <c r="AP417" i="13"/>
  <c r="AO417" i="13"/>
  <c r="AN417" i="13"/>
  <c r="AM417" i="13"/>
  <c r="AL417" i="13"/>
  <c r="AJ417" i="13"/>
  <c r="AI417" i="13"/>
  <c r="AH417" i="13"/>
  <c r="AG417" i="13"/>
  <c r="AF417" i="13"/>
  <c r="AD417" i="13"/>
  <c r="AC417" i="13"/>
  <c r="AA417" i="13"/>
  <c r="Z417" i="13"/>
  <c r="X417" i="13"/>
  <c r="W417" i="13"/>
  <c r="U417" i="13"/>
  <c r="T417" i="13"/>
  <c r="R417" i="13"/>
  <c r="Q417" i="13"/>
  <c r="O417" i="13"/>
  <c r="N417" i="13"/>
  <c r="L417" i="13"/>
  <c r="K417" i="13"/>
  <c r="I417" i="13"/>
  <c r="H417" i="13"/>
  <c r="F416" i="13"/>
  <c r="E416" i="13"/>
  <c r="E415" i="13"/>
  <c r="F414" i="13"/>
  <c r="E414" i="13"/>
  <c r="F413" i="13"/>
  <c r="E413" i="13"/>
  <c r="AP412" i="13"/>
  <c r="AO412" i="13"/>
  <c r="AN412" i="13"/>
  <c r="AM412" i="13"/>
  <c r="AL412" i="13"/>
  <c r="AJ412" i="13"/>
  <c r="AI412" i="13"/>
  <c r="AH412" i="13"/>
  <c r="AG412" i="13"/>
  <c r="AF412" i="13"/>
  <c r="AD412" i="13"/>
  <c r="AC412" i="13"/>
  <c r="AA412" i="13"/>
  <c r="Z412" i="13"/>
  <c r="X412" i="13"/>
  <c r="W412" i="13"/>
  <c r="U412" i="13"/>
  <c r="T412" i="13"/>
  <c r="R412" i="13"/>
  <c r="Q412" i="13"/>
  <c r="O412" i="13"/>
  <c r="N412" i="13"/>
  <c r="L412" i="13"/>
  <c r="K412" i="13"/>
  <c r="I412" i="13"/>
  <c r="H412" i="13"/>
  <c r="F411" i="13"/>
  <c r="E411" i="13"/>
  <c r="F410" i="13"/>
  <c r="E410" i="13"/>
  <c r="F409" i="13"/>
  <c r="E409" i="13"/>
  <c r="F408" i="13"/>
  <c r="E408" i="13"/>
  <c r="AP407" i="13"/>
  <c r="AO407" i="13"/>
  <c r="AN407" i="13"/>
  <c r="AM407" i="13"/>
  <c r="AL407" i="13"/>
  <c r="AJ407" i="13"/>
  <c r="AI407" i="13"/>
  <c r="AH407" i="13"/>
  <c r="AG407" i="13"/>
  <c r="AF407" i="13"/>
  <c r="AD407" i="13"/>
  <c r="AC407" i="13"/>
  <c r="AA407" i="13"/>
  <c r="Z407" i="13"/>
  <c r="X407" i="13"/>
  <c r="W407" i="13"/>
  <c r="U407" i="13"/>
  <c r="T407" i="13"/>
  <c r="R407" i="13"/>
  <c r="Q407" i="13"/>
  <c r="O407" i="13"/>
  <c r="N407" i="13"/>
  <c r="L407" i="13"/>
  <c r="K407" i="13"/>
  <c r="I407" i="13"/>
  <c r="H407" i="13"/>
  <c r="F406" i="13"/>
  <c r="E406" i="13"/>
  <c r="F404" i="13"/>
  <c r="E404" i="13"/>
  <c r="F403" i="13"/>
  <c r="E403" i="13"/>
  <c r="AN402" i="13"/>
  <c r="AM402" i="13"/>
  <c r="AL402" i="13"/>
  <c r="AJ402" i="13"/>
  <c r="AI402" i="13"/>
  <c r="AH402" i="13"/>
  <c r="AG402" i="13"/>
  <c r="AF402" i="13"/>
  <c r="AD402" i="13"/>
  <c r="AC402" i="13"/>
  <c r="AA402" i="13"/>
  <c r="Z402" i="13"/>
  <c r="X402" i="13"/>
  <c r="W402" i="13"/>
  <c r="U402" i="13"/>
  <c r="T402" i="13"/>
  <c r="R402" i="13"/>
  <c r="Q402" i="13"/>
  <c r="O402" i="13"/>
  <c r="N402" i="13"/>
  <c r="L402" i="13"/>
  <c r="K402" i="13"/>
  <c r="I402" i="13"/>
  <c r="H402" i="13"/>
  <c r="F401" i="13"/>
  <c r="E401" i="13"/>
  <c r="E400" i="13"/>
  <c r="F399" i="13"/>
  <c r="E399" i="13"/>
  <c r="F398" i="13"/>
  <c r="E398" i="13"/>
  <c r="AP397" i="13"/>
  <c r="AO397" i="13"/>
  <c r="AN397" i="13"/>
  <c r="AM397" i="13"/>
  <c r="AL397" i="13"/>
  <c r="AJ397" i="13"/>
  <c r="AI397" i="13"/>
  <c r="AH397" i="13"/>
  <c r="AG397" i="13"/>
  <c r="AF397" i="13"/>
  <c r="AD397" i="13"/>
  <c r="AC397" i="13"/>
  <c r="AA397" i="13"/>
  <c r="Z397" i="13"/>
  <c r="X397" i="13"/>
  <c r="W397" i="13"/>
  <c r="U397" i="13"/>
  <c r="T397" i="13"/>
  <c r="R397" i="13"/>
  <c r="Q397" i="13"/>
  <c r="O397" i="13"/>
  <c r="N397" i="13"/>
  <c r="L397" i="13"/>
  <c r="K397" i="13"/>
  <c r="I397" i="13"/>
  <c r="H397" i="13"/>
  <c r="G802" i="13" l="1"/>
  <c r="N799" i="13"/>
  <c r="P360" i="13"/>
  <c r="G699" i="13"/>
  <c r="AQ797" i="13"/>
  <c r="AC797" i="13"/>
  <c r="AC796" i="13" s="1"/>
  <c r="AE797" i="13"/>
  <c r="AE796" i="13" s="1"/>
  <c r="S797" i="13"/>
  <c r="S796" i="13" s="1"/>
  <c r="AM797" i="13"/>
  <c r="AM796" i="13" s="1"/>
  <c r="AA797" i="13"/>
  <c r="AA796" i="13" s="1"/>
  <c r="K797" i="13"/>
  <c r="K796" i="13" s="1"/>
  <c r="E432" i="13"/>
  <c r="AL37" i="13"/>
  <c r="E12" i="13"/>
  <c r="G811" i="13"/>
  <c r="F427" i="13"/>
  <c r="X357" i="13"/>
  <c r="G803" i="13"/>
  <c r="Z357" i="13"/>
  <c r="Y357" i="13"/>
  <c r="F412" i="13"/>
  <c r="AM357" i="13"/>
  <c r="F422" i="13"/>
  <c r="F432" i="13"/>
  <c r="H23" i="13"/>
  <c r="W357" i="13"/>
  <c r="S357" i="13"/>
  <c r="K357" i="13"/>
  <c r="F417" i="13"/>
  <c r="E427" i="13"/>
  <c r="F437" i="13"/>
  <c r="G481" i="13"/>
  <c r="AI357" i="13"/>
  <c r="AA357" i="13"/>
  <c r="AO357" i="13"/>
  <c r="AQ796" i="13"/>
  <c r="N796" i="13"/>
  <c r="AF357" i="13"/>
  <c r="E810" i="13"/>
  <c r="E473" i="13"/>
  <c r="AC357" i="13"/>
  <c r="F26" i="13"/>
  <c r="P402" i="13"/>
  <c r="P407" i="13"/>
  <c r="P417" i="13"/>
  <c r="P422" i="13"/>
  <c r="P427" i="13"/>
  <c r="P432" i="13"/>
  <c r="G784" i="13"/>
  <c r="N478" i="13"/>
  <c r="AQ357" i="13"/>
  <c r="AK357" i="13"/>
  <c r="AG357" i="13"/>
  <c r="U357" i="13"/>
  <c r="AL806" i="13"/>
  <c r="W806" i="13"/>
  <c r="F809" i="13"/>
  <c r="AE357" i="13"/>
  <c r="F27" i="13"/>
  <c r="F792" i="13"/>
  <c r="E27" i="13"/>
  <c r="G27" i="13" s="1"/>
  <c r="G779" i="13"/>
  <c r="G780" i="13"/>
  <c r="G781" i="13"/>
  <c r="F793" i="13"/>
  <c r="AC806" i="13"/>
  <c r="U806" i="13"/>
  <c r="E809" i="13"/>
  <c r="G778" i="13"/>
  <c r="G777" i="13"/>
  <c r="G533" i="13"/>
  <c r="G534" i="13"/>
  <c r="G555" i="13"/>
  <c r="G561" i="13"/>
  <c r="G567" i="13"/>
  <c r="G579" i="13"/>
  <c r="G616" i="13"/>
  <c r="G617" i="13"/>
  <c r="G618" i="13"/>
  <c r="G619" i="13"/>
  <c r="G634" i="13"/>
  <c r="G635" i="13"/>
  <c r="G636" i="13"/>
  <c r="G637" i="13"/>
  <c r="G640" i="13"/>
  <c r="G641" i="13"/>
  <c r="G642" i="13"/>
  <c r="G643" i="13"/>
  <c r="G646" i="13"/>
  <c r="G647" i="13"/>
  <c r="G648" i="13"/>
  <c r="G649" i="13"/>
  <c r="G652" i="13"/>
  <c r="G654" i="13"/>
  <c r="G655" i="13"/>
  <c r="G657" i="13"/>
  <c r="G658" i="13"/>
  <c r="G659" i="13"/>
  <c r="G660" i="13"/>
  <c r="G661" i="13"/>
  <c r="G663" i="13"/>
  <c r="G664" i="13"/>
  <c r="G665" i="13"/>
  <c r="G666" i="13"/>
  <c r="G667" i="13"/>
  <c r="G670" i="13"/>
  <c r="G671" i="13"/>
  <c r="G672" i="13"/>
  <c r="G673" i="13"/>
  <c r="G705" i="13"/>
  <c r="G706" i="13"/>
  <c r="G707" i="13"/>
  <c r="G708" i="13"/>
  <c r="G709" i="13"/>
  <c r="G712" i="13"/>
  <c r="G713" i="13"/>
  <c r="G714" i="13"/>
  <c r="G715" i="13"/>
  <c r="G717" i="13"/>
  <c r="G718" i="13"/>
  <c r="G719" i="13"/>
  <c r="G720" i="13"/>
  <c r="G721" i="13"/>
  <c r="G701" i="13"/>
  <c r="G702" i="13"/>
  <c r="P287" i="13"/>
  <c r="G474" i="13"/>
  <c r="G401" i="13"/>
  <c r="G403" i="13"/>
  <c r="G404" i="13"/>
  <c r="G406" i="13"/>
  <c r="G408" i="13"/>
  <c r="G409" i="13"/>
  <c r="G411" i="13"/>
  <c r="G416" i="13"/>
  <c r="G418" i="13"/>
  <c r="G419" i="13"/>
  <c r="G421" i="13"/>
  <c r="G423" i="13"/>
  <c r="G424" i="13"/>
  <c r="G426" i="13"/>
  <c r="G428" i="13"/>
  <c r="G429" i="13"/>
  <c r="G431" i="13"/>
  <c r="G433" i="13"/>
  <c r="G434" i="13"/>
  <c r="G436" i="13"/>
  <c r="G494" i="13"/>
  <c r="X796" i="13"/>
  <c r="T796" i="13"/>
  <c r="O796" i="13"/>
  <c r="F799" i="13"/>
  <c r="AF796" i="13"/>
  <c r="P51" i="13"/>
  <c r="F805" i="13"/>
  <c r="F473" i="13"/>
  <c r="E360" i="13"/>
  <c r="F800" i="13"/>
  <c r="F807" i="13"/>
  <c r="AP796" i="13"/>
  <c r="AN796" i="13"/>
  <c r="AD796" i="13"/>
  <c r="V796" i="13"/>
  <c r="R796" i="13"/>
  <c r="J796" i="13"/>
  <c r="I357" i="13"/>
  <c r="F358" i="13"/>
  <c r="E361" i="13"/>
  <c r="F359" i="13"/>
  <c r="E359" i="13"/>
  <c r="T357" i="13"/>
  <c r="L357" i="13"/>
  <c r="F810" i="13"/>
  <c r="Q357" i="13"/>
  <c r="P397" i="13"/>
  <c r="G398" i="13"/>
  <c r="G399" i="13"/>
  <c r="P412" i="13"/>
  <c r="G413" i="13"/>
  <c r="G414" i="13"/>
  <c r="G435" i="13"/>
  <c r="G490" i="13"/>
  <c r="G491" i="13"/>
  <c r="G492" i="13"/>
  <c r="G493" i="13"/>
  <c r="G495" i="13"/>
  <c r="G496" i="13"/>
  <c r="G497" i="13"/>
  <c r="G498" i="13"/>
  <c r="G511" i="13"/>
  <c r="G512" i="13"/>
  <c r="G514" i="13"/>
  <c r="G516" i="13"/>
  <c r="G517" i="13"/>
  <c r="G519" i="13"/>
  <c r="M437" i="13"/>
  <c r="G438" i="13"/>
  <c r="G439" i="13"/>
  <c r="G441" i="13"/>
  <c r="G531" i="13"/>
  <c r="G532" i="13"/>
  <c r="G535" i="13"/>
  <c r="G537" i="13"/>
  <c r="G538" i="13"/>
  <c r="G539" i="13"/>
  <c r="G540" i="13"/>
  <c r="G541" i="13"/>
  <c r="G543" i="13"/>
  <c r="G544" i="13"/>
  <c r="G545" i="13"/>
  <c r="G546" i="13"/>
  <c r="G547" i="13"/>
  <c r="G549" i="13"/>
  <c r="G550" i="13"/>
  <c r="G551" i="13"/>
  <c r="G552" i="13"/>
  <c r="G553" i="13"/>
  <c r="G556" i="13"/>
  <c r="G557" i="13"/>
  <c r="G558" i="13"/>
  <c r="G559" i="13"/>
  <c r="G562" i="13"/>
  <c r="G563" i="13"/>
  <c r="G564" i="13"/>
  <c r="G565" i="13"/>
  <c r="G568" i="13"/>
  <c r="G569" i="13"/>
  <c r="G570" i="13"/>
  <c r="G571" i="13"/>
  <c r="G573" i="13"/>
  <c r="G574" i="13"/>
  <c r="G575" i="13"/>
  <c r="G576" i="13"/>
  <c r="G577" i="13"/>
  <c r="G580" i="13"/>
  <c r="G581" i="13"/>
  <c r="G582" i="13"/>
  <c r="G583" i="13"/>
  <c r="G585" i="13"/>
  <c r="G586" i="13"/>
  <c r="G587" i="13"/>
  <c r="G588" i="13"/>
  <c r="G589" i="13"/>
  <c r="G591" i="13"/>
  <c r="G592" i="13"/>
  <c r="G593" i="13"/>
  <c r="G594" i="13"/>
  <c r="G595" i="13"/>
  <c r="G597" i="13"/>
  <c r="G598" i="13"/>
  <c r="G599" i="13"/>
  <c r="G600" i="13"/>
  <c r="G601" i="13"/>
  <c r="G603" i="13"/>
  <c r="G604" i="13"/>
  <c r="G605" i="13"/>
  <c r="G606" i="13"/>
  <c r="G607" i="13"/>
  <c r="G609" i="13"/>
  <c r="G610" i="13"/>
  <c r="G611" i="13"/>
  <c r="G612" i="13"/>
  <c r="G613" i="13"/>
  <c r="G633" i="13"/>
  <c r="G639" i="13"/>
  <c r="G645" i="13"/>
  <c r="G651" i="13"/>
  <c r="G653" i="13"/>
  <c r="G669" i="13"/>
  <c r="G711" i="13"/>
  <c r="G700" i="13"/>
  <c r="G703" i="13"/>
  <c r="E793" i="13"/>
  <c r="G785" i="13"/>
  <c r="G288" i="13"/>
  <c r="F360" i="13"/>
  <c r="G787" i="13"/>
  <c r="G786" i="13"/>
  <c r="H357" i="13"/>
  <c r="E358" i="13"/>
  <c r="AL357" i="13"/>
  <c r="AJ357" i="13"/>
  <c r="AH357" i="13"/>
  <c r="AB357" i="13"/>
  <c r="F361" i="13"/>
  <c r="F798" i="13"/>
  <c r="O357" i="13"/>
  <c r="E805" i="13"/>
  <c r="F801" i="13"/>
  <c r="AP357" i="13"/>
  <c r="AN357" i="13"/>
  <c r="AD357" i="13"/>
  <c r="V357" i="13"/>
  <c r="R357" i="13"/>
  <c r="N357" i="13"/>
  <c r="Y796" i="13"/>
  <c r="U796" i="13"/>
  <c r="Q796" i="13"/>
  <c r="I796" i="13"/>
  <c r="E800" i="13"/>
  <c r="K478" i="13"/>
  <c r="E479" i="13"/>
  <c r="I478" i="13"/>
  <c r="F478" i="13" s="1"/>
  <c r="F479" i="13"/>
  <c r="G479" i="13" s="1"/>
  <c r="M796" i="13"/>
  <c r="M360" i="13"/>
  <c r="M357" i="13" s="1"/>
  <c r="E807" i="13"/>
  <c r="O806" i="13"/>
  <c r="F808" i="13"/>
  <c r="I806" i="13"/>
  <c r="T806" i="13"/>
  <c r="E808" i="13"/>
  <c r="G804" i="13"/>
  <c r="E801" i="13"/>
  <c r="J357" i="13"/>
  <c r="F170" i="13"/>
  <c r="M445" i="13"/>
  <c r="E798" i="13"/>
  <c r="AO796" i="13"/>
  <c r="F289" i="13"/>
  <c r="Z37" i="13"/>
  <c r="W796" i="13"/>
  <c r="G510" i="13"/>
  <c r="G284" i="13"/>
  <c r="F169" i="13"/>
  <c r="E169" i="13"/>
  <c r="M50" i="13"/>
  <c r="P12" i="13"/>
  <c r="P37" i="13" s="1"/>
  <c r="L37" i="13"/>
  <c r="M12" i="13"/>
  <c r="M37" i="13" s="1"/>
  <c r="G453" i="13"/>
  <c r="G415" i="13"/>
  <c r="G420" i="13"/>
  <c r="G430" i="13"/>
  <c r="E162" i="13"/>
  <c r="G513" i="13"/>
  <c r="G515" i="13"/>
  <c r="G518" i="13"/>
  <c r="E289" i="13"/>
  <c r="K287" i="13"/>
  <c r="E287" i="13" s="1"/>
  <c r="E352" i="13"/>
  <c r="G290" i="13"/>
  <c r="G291" i="13"/>
  <c r="G353" i="13"/>
  <c r="G480" i="13"/>
  <c r="G425" i="13"/>
  <c r="G410" i="13"/>
  <c r="F402" i="13"/>
  <c r="G405" i="13"/>
  <c r="G400" i="13"/>
  <c r="F397" i="13"/>
  <c r="G440" i="13"/>
  <c r="G285" i="13"/>
  <c r="AL13" i="13"/>
  <c r="AL38" i="13" s="1"/>
  <c r="AF13" i="13"/>
  <c r="AF38" i="13" s="1"/>
  <c r="AO13" i="13"/>
  <c r="AO38" i="13" s="1"/>
  <c r="AM13" i="13"/>
  <c r="AM38" i="13" s="1"/>
  <c r="AA13" i="13"/>
  <c r="AA38" i="13" s="1"/>
  <c r="S13" i="13"/>
  <c r="S38" i="13" s="1"/>
  <c r="K13" i="13"/>
  <c r="K38" i="13" s="1"/>
  <c r="AP13" i="13"/>
  <c r="AP38" i="13" s="1"/>
  <c r="AN13" i="13"/>
  <c r="AN38" i="13" s="1"/>
  <c r="X38" i="13"/>
  <c r="L13" i="13"/>
  <c r="AK13" i="13"/>
  <c r="AK38" i="13" s="1"/>
  <c r="AI13" i="13"/>
  <c r="AI38" i="13" s="1"/>
  <c r="AG13" i="13"/>
  <c r="AG38" i="13" s="1"/>
  <c r="Y13" i="13"/>
  <c r="Y38" i="13" s="1"/>
  <c r="Q13" i="13"/>
  <c r="Q38" i="13" s="1"/>
  <c r="AJ13" i="13"/>
  <c r="AJ38" i="13" s="1"/>
  <c r="AH13" i="13"/>
  <c r="AH38" i="13" s="1"/>
  <c r="AB13" i="13"/>
  <c r="AB38" i="13" s="1"/>
  <c r="Z13" i="13"/>
  <c r="Z38" i="13" s="1"/>
  <c r="V13" i="13"/>
  <c r="V38" i="13" s="1"/>
  <c r="R13" i="13"/>
  <c r="R38" i="13" s="1"/>
  <c r="J13" i="13"/>
  <c r="J38" i="13" s="1"/>
  <c r="AE38" i="13"/>
  <c r="AD38" i="13"/>
  <c r="E792" i="13"/>
  <c r="E26" i="13"/>
  <c r="I23" i="13"/>
  <c r="AQ13" i="13"/>
  <c r="AQ38" i="13" s="1"/>
  <c r="F783" i="13"/>
  <c r="O37" i="13"/>
  <c r="F12" i="13"/>
  <c r="N37" i="13"/>
  <c r="F287" i="13"/>
  <c r="AC13" i="13"/>
  <c r="AC38" i="13" s="1"/>
  <c r="U13" i="13"/>
  <c r="U38" i="13" s="1"/>
  <c r="W13" i="13"/>
  <c r="W38" i="13" s="1"/>
  <c r="O13" i="13"/>
  <c r="E397" i="13"/>
  <c r="N13" i="13"/>
  <c r="N38" i="13" s="1"/>
  <c r="T13" i="13"/>
  <c r="E783" i="13"/>
  <c r="AP789" i="13"/>
  <c r="AP23" i="13"/>
  <c r="AN789" i="13"/>
  <c r="AN23" i="13"/>
  <c r="AF789" i="13"/>
  <c r="AF23" i="13"/>
  <c r="AD789" i="13"/>
  <c r="AD23" i="13"/>
  <c r="X789" i="13"/>
  <c r="X23" i="13"/>
  <c r="T789" i="13"/>
  <c r="T23" i="13"/>
  <c r="P789" i="13"/>
  <c r="P23" i="13"/>
  <c r="L789" i="13"/>
  <c r="L23" i="13"/>
  <c r="AO789" i="13"/>
  <c r="AO23" i="13"/>
  <c r="AM789" i="13"/>
  <c r="AM23" i="13"/>
  <c r="AE789" i="13"/>
  <c r="AE23" i="13"/>
  <c r="AC789" i="13"/>
  <c r="AC23" i="13"/>
  <c r="AA789" i="13"/>
  <c r="AA23" i="13"/>
  <c r="W789" i="13"/>
  <c r="W23" i="13"/>
  <c r="S789" i="13"/>
  <c r="S23" i="13"/>
  <c r="O789" i="13"/>
  <c r="O23" i="13"/>
  <c r="K789" i="13"/>
  <c r="K23" i="13"/>
  <c r="AQ789" i="13"/>
  <c r="AQ23" i="13"/>
  <c r="AK789" i="13"/>
  <c r="AK23" i="13"/>
  <c r="AI789" i="13"/>
  <c r="AI23" i="13"/>
  <c r="AG789" i="13"/>
  <c r="AG23" i="13"/>
  <c r="Y789" i="13"/>
  <c r="Y23" i="13"/>
  <c r="U789" i="13"/>
  <c r="U23" i="13"/>
  <c r="Q789" i="13"/>
  <c r="Q23" i="13"/>
  <c r="M789" i="13"/>
  <c r="M23" i="13"/>
  <c r="AL789" i="13"/>
  <c r="AL23" i="13"/>
  <c r="AJ789" i="13"/>
  <c r="AJ23" i="13"/>
  <c r="AH789" i="13"/>
  <c r="AH23" i="13"/>
  <c r="AB789" i="13"/>
  <c r="AB23" i="13"/>
  <c r="Z789" i="13"/>
  <c r="Z23" i="13"/>
  <c r="V789" i="13"/>
  <c r="V23" i="13"/>
  <c r="R789" i="13"/>
  <c r="N789" i="13"/>
  <c r="J789" i="13"/>
  <c r="J23" i="13"/>
  <c r="I37" i="13"/>
  <c r="I38" i="13"/>
  <c r="AL11" i="13"/>
  <c r="AL442" i="13"/>
  <c r="E167" i="13"/>
  <c r="E170" i="13"/>
  <c r="J11" i="13"/>
  <c r="J442" i="13"/>
  <c r="L11" i="13"/>
  <c r="L442" i="13"/>
  <c r="N11" i="13"/>
  <c r="N442" i="13"/>
  <c r="P11" i="13"/>
  <c r="P442" i="13"/>
  <c r="R11" i="13"/>
  <c r="R442" i="13"/>
  <c r="T11" i="13"/>
  <c r="T442" i="13"/>
  <c r="V11" i="13"/>
  <c r="V442" i="13"/>
  <c r="X11" i="13"/>
  <c r="X442" i="13"/>
  <c r="Z11" i="13"/>
  <c r="Z442" i="13"/>
  <c r="AB11" i="13"/>
  <c r="AB442" i="13"/>
  <c r="AD11" i="13"/>
  <c r="AD442" i="13"/>
  <c r="AF11" i="13"/>
  <c r="AF442" i="13"/>
  <c r="AH11" i="13"/>
  <c r="AH442" i="13"/>
  <c r="AJ11" i="13"/>
  <c r="AJ442" i="13"/>
  <c r="AN11" i="13"/>
  <c r="AN442" i="13"/>
  <c r="AP11" i="13"/>
  <c r="AP442" i="13"/>
  <c r="H442" i="13"/>
  <c r="H11" i="13"/>
  <c r="H37" i="13"/>
  <c r="I11" i="13"/>
  <c r="I442" i="13"/>
  <c r="K11" i="13"/>
  <c r="K442" i="13"/>
  <c r="M11" i="13"/>
  <c r="O11" i="13"/>
  <c r="O442" i="13"/>
  <c r="Q11" i="13"/>
  <c r="Q442" i="13"/>
  <c r="S11" i="13"/>
  <c r="S442" i="13"/>
  <c r="U11" i="13"/>
  <c r="U442" i="13"/>
  <c r="W11" i="13"/>
  <c r="W442" i="13"/>
  <c r="Y11" i="13"/>
  <c r="Y442" i="13"/>
  <c r="AA11" i="13"/>
  <c r="AA442" i="13"/>
  <c r="AC11" i="13"/>
  <c r="AC442" i="13"/>
  <c r="AE11" i="13"/>
  <c r="AE442" i="13"/>
  <c r="AG11" i="13"/>
  <c r="AG442" i="13"/>
  <c r="AI11" i="13"/>
  <c r="AI442" i="13"/>
  <c r="AK11" i="13"/>
  <c r="AK442" i="13"/>
  <c r="AM11" i="13"/>
  <c r="AM442" i="13"/>
  <c r="AO11" i="13"/>
  <c r="AO442" i="13"/>
  <c r="AQ11" i="13"/>
  <c r="AQ442" i="13"/>
  <c r="I789" i="13"/>
  <c r="F790" i="13"/>
  <c r="E437" i="13"/>
  <c r="F352" i="13"/>
  <c r="F445" i="13"/>
  <c r="H789" i="13"/>
  <c r="E790" i="13"/>
  <c r="E791" i="13"/>
  <c r="F791" i="13"/>
  <c r="E445" i="13"/>
  <c r="F444" i="13"/>
  <c r="E444" i="13"/>
  <c r="E168" i="13"/>
  <c r="F168" i="13"/>
  <c r="F167" i="13"/>
  <c r="E443" i="13"/>
  <c r="F443" i="13"/>
  <c r="H47" i="13"/>
  <c r="E422" i="13"/>
  <c r="E417" i="13"/>
  <c r="E407" i="13"/>
  <c r="E402" i="13"/>
  <c r="E282" i="13"/>
  <c r="F282" i="13"/>
  <c r="F489" i="13"/>
  <c r="G489" i="13" s="1"/>
  <c r="F407" i="13"/>
  <c r="E412" i="13"/>
  <c r="F396" i="13"/>
  <c r="E396" i="13"/>
  <c r="F395" i="13"/>
  <c r="E395" i="13"/>
  <c r="F394" i="13"/>
  <c r="E394" i="13"/>
  <c r="F393" i="13"/>
  <c r="E393" i="13"/>
  <c r="AP392" i="13"/>
  <c r="AO392" i="13"/>
  <c r="AN392" i="13"/>
  <c r="AM392" i="13"/>
  <c r="AL392" i="13"/>
  <c r="AJ392" i="13"/>
  <c r="AI392" i="13"/>
  <c r="AH392" i="13"/>
  <c r="AG392" i="13"/>
  <c r="AF392" i="13"/>
  <c r="AD392" i="13"/>
  <c r="AC392" i="13"/>
  <c r="AA392" i="13"/>
  <c r="Z392" i="13"/>
  <c r="X392" i="13"/>
  <c r="W392" i="13"/>
  <c r="U392" i="13"/>
  <c r="T392" i="13"/>
  <c r="R392" i="13"/>
  <c r="Q392" i="13"/>
  <c r="O392" i="13"/>
  <c r="N392" i="13"/>
  <c r="L392" i="13"/>
  <c r="K392" i="13"/>
  <c r="I392" i="13"/>
  <c r="H392" i="13"/>
  <c r="F391" i="13"/>
  <c r="E391" i="13"/>
  <c r="F390" i="13"/>
  <c r="E390" i="13"/>
  <c r="F389" i="13"/>
  <c r="E389" i="13"/>
  <c r="F388" i="13"/>
  <c r="E388" i="13"/>
  <c r="AP387" i="13"/>
  <c r="AO387" i="13"/>
  <c r="AN387" i="13"/>
  <c r="AM387" i="13"/>
  <c r="AL387" i="13"/>
  <c r="AJ387" i="13"/>
  <c r="AI387" i="13"/>
  <c r="AH387" i="13"/>
  <c r="AG387" i="13"/>
  <c r="AF387" i="13"/>
  <c r="AD387" i="13"/>
  <c r="AC387" i="13"/>
  <c r="AA387" i="13"/>
  <c r="Z387" i="13"/>
  <c r="X387" i="13"/>
  <c r="W387" i="13"/>
  <c r="U387" i="13"/>
  <c r="T387" i="13"/>
  <c r="R387" i="13"/>
  <c r="Q387" i="13"/>
  <c r="O387" i="13"/>
  <c r="N387" i="13"/>
  <c r="L387" i="13"/>
  <c r="K387" i="13"/>
  <c r="I387" i="13"/>
  <c r="H387" i="13"/>
  <c r="F386" i="13"/>
  <c r="E386" i="13"/>
  <c r="F385" i="13"/>
  <c r="E385" i="13"/>
  <c r="F384" i="13"/>
  <c r="E384" i="13"/>
  <c r="F383" i="13"/>
  <c r="E383" i="13"/>
  <c r="AP382" i="13"/>
  <c r="AO382" i="13"/>
  <c r="AN382" i="13"/>
  <c r="AM382" i="13"/>
  <c r="AL382" i="13"/>
  <c r="AJ382" i="13"/>
  <c r="AI382" i="13"/>
  <c r="AH382" i="13"/>
  <c r="AG382" i="13"/>
  <c r="AF382" i="13"/>
  <c r="AD382" i="13"/>
  <c r="AC382" i="13"/>
  <c r="AA382" i="13"/>
  <c r="Z382" i="13"/>
  <c r="X382" i="13"/>
  <c r="W382" i="13"/>
  <c r="U382" i="13"/>
  <c r="T382" i="13"/>
  <c r="R382" i="13"/>
  <c r="Q382" i="13"/>
  <c r="O382" i="13"/>
  <c r="N382" i="13"/>
  <c r="L382" i="13"/>
  <c r="K382" i="13"/>
  <c r="I382" i="13"/>
  <c r="H382" i="13"/>
  <c r="F381" i="13"/>
  <c r="E381" i="13"/>
  <c r="F380" i="13"/>
  <c r="E380" i="13"/>
  <c r="F379" i="13"/>
  <c r="E379" i="13"/>
  <c r="F378" i="13"/>
  <c r="E378" i="13"/>
  <c r="AP377" i="13"/>
  <c r="AO377" i="13"/>
  <c r="AN377" i="13"/>
  <c r="AM377" i="13"/>
  <c r="AL377" i="13"/>
  <c r="AJ377" i="13"/>
  <c r="AI377" i="13"/>
  <c r="AH377" i="13"/>
  <c r="AG377" i="13"/>
  <c r="AF377" i="13"/>
  <c r="AD377" i="13"/>
  <c r="AC377" i="13"/>
  <c r="AA377" i="13"/>
  <c r="Z377" i="13"/>
  <c r="X377" i="13"/>
  <c r="W377" i="13"/>
  <c r="U377" i="13"/>
  <c r="T377" i="13"/>
  <c r="R377" i="13"/>
  <c r="Q377" i="13"/>
  <c r="O377" i="13"/>
  <c r="N377" i="13"/>
  <c r="L377" i="13"/>
  <c r="K377" i="13"/>
  <c r="I377" i="13"/>
  <c r="H377" i="13"/>
  <c r="F376" i="13"/>
  <c r="E376" i="13"/>
  <c r="F375" i="13"/>
  <c r="E375" i="13"/>
  <c r="F374" i="13"/>
  <c r="E374" i="13"/>
  <c r="F373" i="13"/>
  <c r="E373" i="13"/>
  <c r="AP372" i="13"/>
  <c r="AO372" i="13"/>
  <c r="AN372" i="13"/>
  <c r="AM372" i="13"/>
  <c r="AL372" i="13"/>
  <c r="AJ372" i="13"/>
  <c r="AI372" i="13"/>
  <c r="AH372" i="13"/>
  <c r="AG372" i="13"/>
  <c r="AF372" i="13"/>
  <c r="AD372" i="13"/>
  <c r="AC372" i="13"/>
  <c r="AA372" i="13"/>
  <c r="Z372" i="13"/>
  <c r="X372" i="13"/>
  <c r="W372" i="13"/>
  <c r="U372" i="13"/>
  <c r="T372" i="13"/>
  <c r="R372" i="13"/>
  <c r="Q372" i="13"/>
  <c r="O372" i="13"/>
  <c r="N372" i="13"/>
  <c r="L372" i="13"/>
  <c r="K372" i="13"/>
  <c r="I372" i="13"/>
  <c r="H372" i="13"/>
  <c r="F371" i="13"/>
  <c r="E371" i="13"/>
  <c r="F370" i="13"/>
  <c r="E370" i="13"/>
  <c r="F369" i="13"/>
  <c r="E369" i="13"/>
  <c r="F368" i="13"/>
  <c r="E368" i="13"/>
  <c r="AP367" i="13"/>
  <c r="AO367" i="13"/>
  <c r="AN367" i="13"/>
  <c r="AM367" i="13"/>
  <c r="AL367" i="13"/>
  <c r="AJ367" i="13"/>
  <c r="AI367" i="13"/>
  <c r="AH367" i="13"/>
  <c r="AG367" i="13"/>
  <c r="AF367" i="13"/>
  <c r="AD367" i="13"/>
  <c r="AC367" i="13"/>
  <c r="AA367" i="13"/>
  <c r="Z367" i="13"/>
  <c r="X367" i="13"/>
  <c r="W367" i="13"/>
  <c r="U367" i="13"/>
  <c r="T367" i="13"/>
  <c r="R367" i="13"/>
  <c r="Q367" i="13"/>
  <c r="O367" i="13"/>
  <c r="N367" i="13"/>
  <c r="L367" i="13"/>
  <c r="K367" i="13"/>
  <c r="I367" i="13"/>
  <c r="H367" i="13"/>
  <c r="F366" i="13"/>
  <c r="E366" i="13"/>
  <c r="F365" i="13"/>
  <c r="E365" i="13"/>
  <c r="F364" i="13"/>
  <c r="E364" i="13"/>
  <c r="F363" i="13"/>
  <c r="E363" i="13"/>
  <c r="AP362" i="13"/>
  <c r="AO362" i="13"/>
  <c r="AN362" i="13"/>
  <c r="AM362" i="13"/>
  <c r="AL362" i="13"/>
  <c r="AJ362" i="13"/>
  <c r="AI362" i="13"/>
  <c r="AH362" i="13"/>
  <c r="AG362" i="13"/>
  <c r="AF362" i="13"/>
  <c r="AD362" i="13"/>
  <c r="AC362" i="13"/>
  <c r="AA362" i="13"/>
  <c r="Z362" i="13"/>
  <c r="X362" i="13"/>
  <c r="W362" i="13"/>
  <c r="U362" i="13"/>
  <c r="T362" i="13"/>
  <c r="R362" i="13"/>
  <c r="Q362" i="13"/>
  <c r="O362" i="13"/>
  <c r="N362" i="13"/>
  <c r="L362" i="13"/>
  <c r="I362" i="13"/>
  <c r="H362" i="13"/>
  <c r="AP312" i="13"/>
  <c r="AO312" i="13"/>
  <c r="AN312" i="13"/>
  <c r="AM312" i="13"/>
  <c r="AL312" i="13"/>
  <c r="AJ312" i="13"/>
  <c r="AI312" i="13"/>
  <c r="AH312" i="13"/>
  <c r="AG312" i="13"/>
  <c r="AF312" i="13"/>
  <c r="AD312" i="13"/>
  <c r="AC312" i="13"/>
  <c r="AA312" i="13"/>
  <c r="Z312" i="13"/>
  <c r="X312" i="13"/>
  <c r="W312" i="13"/>
  <c r="U312" i="13"/>
  <c r="T312" i="13"/>
  <c r="R312" i="13"/>
  <c r="Q312" i="13"/>
  <c r="O312" i="13"/>
  <c r="N312" i="13"/>
  <c r="L312" i="13"/>
  <c r="K312" i="13"/>
  <c r="I312" i="13"/>
  <c r="H312" i="13"/>
  <c r="AP307" i="13"/>
  <c r="AO307" i="13"/>
  <c r="AN307" i="13"/>
  <c r="AM307" i="13"/>
  <c r="AL307" i="13"/>
  <c r="AJ307" i="13"/>
  <c r="AI307" i="13"/>
  <c r="AH307" i="13"/>
  <c r="AG307" i="13"/>
  <c r="AF307" i="13"/>
  <c r="AD307" i="13"/>
  <c r="AC307" i="13"/>
  <c r="AA307" i="13"/>
  <c r="Z307" i="13"/>
  <c r="X307" i="13"/>
  <c r="W307" i="13"/>
  <c r="U307" i="13"/>
  <c r="T307" i="13"/>
  <c r="R307" i="13"/>
  <c r="Q307" i="13"/>
  <c r="O307" i="13"/>
  <c r="N307" i="13"/>
  <c r="L307" i="13"/>
  <c r="K307" i="13"/>
  <c r="I307" i="13"/>
  <c r="H307" i="13"/>
  <c r="AP302" i="13"/>
  <c r="AO302" i="13"/>
  <c r="AN302" i="13"/>
  <c r="AM302" i="13"/>
  <c r="AL302" i="13"/>
  <c r="AJ302" i="13"/>
  <c r="AI302" i="13"/>
  <c r="AH302" i="13"/>
  <c r="AG302" i="13"/>
  <c r="AF302" i="13"/>
  <c r="AD302" i="13"/>
  <c r="AC302" i="13"/>
  <c r="AA302" i="13"/>
  <c r="Z302" i="13"/>
  <c r="X302" i="13"/>
  <c r="W302" i="13"/>
  <c r="U302" i="13"/>
  <c r="T302" i="13"/>
  <c r="R302" i="13"/>
  <c r="Q302" i="13"/>
  <c r="O302" i="13"/>
  <c r="N302" i="13"/>
  <c r="L302" i="13"/>
  <c r="K302" i="13"/>
  <c r="I302" i="13"/>
  <c r="H302" i="13"/>
  <c r="F301" i="13"/>
  <c r="E301" i="13"/>
  <c r="F300" i="13"/>
  <c r="E300" i="13"/>
  <c r="F299" i="13"/>
  <c r="E299" i="13"/>
  <c r="F298" i="13"/>
  <c r="E298" i="13"/>
  <c r="AP297" i="13"/>
  <c r="AO297" i="13"/>
  <c r="AN297" i="13"/>
  <c r="AM297" i="13"/>
  <c r="AL297" i="13"/>
  <c r="AJ297" i="13"/>
  <c r="AI297" i="13"/>
  <c r="AH297" i="13"/>
  <c r="AG297" i="13"/>
  <c r="AF297" i="13"/>
  <c r="AD297" i="13"/>
  <c r="AC297" i="13"/>
  <c r="AA297" i="13"/>
  <c r="Z297" i="13"/>
  <c r="X297" i="13"/>
  <c r="W297" i="13"/>
  <c r="U297" i="13"/>
  <c r="T297" i="13"/>
  <c r="R297" i="13"/>
  <c r="Q297" i="13"/>
  <c r="O297" i="13"/>
  <c r="N297" i="13"/>
  <c r="L297" i="13"/>
  <c r="K297" i="13"/>
  <c r="I297" i="13"/>
  <c r="H297" i="13"/>
  <c r="F296" i="13"/>
  <c r="E296" i="13"/>
  <c r="F295" i="13"/>
  <c r="E295" i="13"/>
  <c r="F294" i="13"/>
  <c r="E294" i="13"/>
  <c r="F293" i="13"/>
  <c r="E293" i="13"/>
  <c r="AP292" i="13"/>
  <c r="AO292" i="13"/>
  <c r="AN292" i="13"/>
  <c r="AM292" i="13"/>
  <c r="AL292" i="13"/>
  <c r="AJ292" i="13"/>
  <c r="AI292" i="13"/>
  <c r="AH292" i="13"/>
  <c r="AG292" i="13"/>
  <c r="AF292" i="13"/>
  <c r="AD292" i="13"/>
  <c r="AC292" i="13"/>
  <c r="AA292" i="13"/>
  <c r="Z292" i="13"/>
  <c r="X292" i="13"/>
  <c r="W292" i="13"/>
  <c r="U292" i="13"/>
  <c r="T292" i="13"/>
  <c r="R292" i="13"/>
  <c r="Q292" i="13"/>
  <c r="O292" i="13"/>
  <c r="N292" i="13"/>
  <c r="L292" i="13"/>
  <c r="K292" i="13"/>
  <c r="I292" i="13"/>
  <c r="H292" i="13"/>
  <c r="F246" i="13"/>
  <c r="E246" i="13"/>
  <c r="F245" i="13"/>
  <c r="E245" i="13"/>
  <c r="F244" i="13"/>
  <c r="E244" i="13"/>
  <c r="F243" i="13"/>
  <c r="E243" i="13"/>
  <c r="F241" i="13"/>
  <c r="E241" i="13"/>
  <c r="F240" i="13"/>
  <c r="E240" i="13"/>
  <c r="F239" i="13"/>
  <c r="E239" i="13"/>
  <c r="F238" i="13"/>
  <c r="E238" i="13"/>
  <c r="F237" i="13"/>
  <c r="E237" i="13"/>
  <c r="F236" i="13"/>
  <c r="E236" i="13"/>
  <c r="F235" i="13"/>
  <c r="E235" i="13"/>
  <c r="F234" i="13"/>
  <c r="E234" i="13"/>
  <c r="F233" i="13"/>
  <c r="E233" i="13"/>
  <c r="F232" i="13"/>
  <c r="E232" i="13"/>
  <c r="F231" i="13"/>
  <c r="E231" i="13"/>
  <c r="F230" i="13"/>
  <c r="E230" i="13"/>
  <c r="F229" i="13"/>
  <c r="E229" i="13"/>
  <c r="F228" i="13"/>
  <c r="E228" i="13"/>
  <c r="F227" i="13"/>
  <c r="E227" i="13"/>
  <c r="F226" i="13"/>
  <c r="E226" i="13"/>
  <c r="F225" i="13"/>
  <c r="E225" i="13"/>
  <c r="F224" i="13"/>
  <c r="E224" i="13"/>
  <c r="F223" i="13"/>
  <c r="E223" i="13"/>
  <c r="F222" i="13"/>
  <c r="F221" i="13"/>
  <c r="E221" i="13"/>
  <c r="F220" i="13"/>
  <c r="E220" i="13"/>
  <c r="F219" i="13"/>
  <c r="E219" i="13"/>
  <c r="F218" i="13"/>
  <c r="E218" i="13"/>
  <c r="F217" i="13"/>
  <c r="F216" i="13"/>
  <c r="E216" i="13"/>
  <c r="F215" i="13"/>
  <c r="E215" i="13"/>
  <c r="F214" i="13"/>
  <c r="E214" i="13"/>
  <c r="F213" i="13"/>
  <c r="E213" i="13"/>
  <c r="E212" i="13"/>
  <c r="F211" i="13"/>
  <c r="E211" i="13"/>
  <c r="F210" i="13"/>
  <c r="E210" i="13"/>
  <c r="F209" i="13"/>
  <c r="E209" i="13"/>
  <c r="F208" i="13"/>
  <c r="E208" i="13"/>
  <c r="F207" i="13"/>
  <c r="E207" i="13"/>
  <c r="F206" i="13"/>
  <c r="E206" i="13"/>
  <c r="F205" i="13"/>
  <c r="E205" i="13"/>
  <c r="F204" i="13"/>
  <c r="E204" i="13"/>
  <c r="F203" i="13"/>
  <c r="E203" i="13"/>
  <c r="F202" i="13"/>
  <c r="F201" i="13"/>
  <c r="E201" i="13"/>
  <c r="F200" i="13"/>
  <c r="E200" i="13"/>
  <c r="F199" i="13"/>
  <c r="E199" i="13"/>
  <c r="F198" i="13"/>
  <c r="E198" i="13"/>
  <c r="F196" i="13"/>
  <c r="E196" i="13"/>
  <c r="F195" i="13"/>
  <c r="E195" i="13"/>
  <c r="F194" i="13"/>
  <c r="E194" i="13"/>
  <c r="F193" i="13"/>
  <c r="E193" i="13"/>
  <c r="F192" i="13"/>
  <c r="E192" i="13"/>
  <c r="F191" i="13"/>
  <c r="E191" i="13"/>
  <c r="F190" i="13"/>
  <c r="E190" i="13"/>
  <c r="F189" i="13"/>
  <c r="E189" i="13"/>
  <c r="F188" i="13"/>
  <c r="E188" i="13"/>
  <c r="F187" i="13"/>
  <c r="E187" i="13"/>
  <c r="F186" i="13"/>
  <c r="E186" i="13"/>
  <c r="F185" i="13"/>
  <c r="E185" i="13"/>
  <c r="F184" i="13"/>
  <c r="E184" i="13"/>
  <c r="F183" i="13"/>
  <c r="E183" i="13"/>
  <c r="F182" i="13"/>
  <c r="E182" i="13"/>
  <c r="F181" i="13"/>
  <c r="E181" i="13"/>
  <c r="F180" i="13"/>
  <c r="E180" i="13"/>
  <c r="F179" i="13"/>
  <c r="E179" i="13"/>
  <c r="F178" i="13"/>
  <c r="E178" i="13"/>
  <c r="E177" i="13"/>
  <c r="F177" i="13"/>
  <c r="F176" i="13"/>
  <c r="E176" i="13"/>
  <c r="F175" i="13"/>
  <c r="E175" i="13"/>
  <c r="F174" i="13"/>
  <c r="E174" i="13"/>
  <c r="F173" i="13"/>
  <c r="E173" i="13"/>
  <c r="F172" i="13"/>
  <c r="E172" i="13"/>
  <c r="F166" i="13"/>
  <c r="E166" i="13"/>
  <c r="F165" i="13"/>
  <c r="F164" i="13"/>
  <c r="E164" i="13"/>
  <c r="E49" i="13" s="1"/>
  <c r="F163" i="13"/>
  <c r="E163" i="13"/>
  <c r="AP47" i="13"/>
  <c r="AO47" i="13"/>
  <c r="AN47" i="13"/>
  <c r="AM47" i="13"/>
  <c r="AL47" i="13"/>
  <c r="AJ47" i="13"/>
  <c r="AI47" i="13"/>
  <c r="AH47" i="13"/>
  <c r="AG47" i="13"/>
  <c r="AF47" i="13"/>
  <c r="AD47" i="13"/>
  <c r="AC47" i="13"/>
  <c r="AA47" i="13"/>
  <c r="Z47" i="13"/>
  <c r="X47" i="13"/>
  <c r="W47" i="13"/>
  <c r="U47" i="13"/>
  <c r="T47" i="13"/>
  <c r="R47" i="13"/>
  <c r="Q47" i="13"/>
  <c r="O47" i="13"/>
  <c r="N47" i="13"/>
  <c r="L47" i="13"/>
  <c r="I47" i="13"/>
  <c r="F141" i="13"/>
  <c r="E141" i="13"/>
  <c r="F140" i="13"/>
  <c r="E140" i="13"/>
  <c r="F139" i="13"/>
  <c r="E139" i="13"/>
  <c r="F138" i="13"/>
  <c r="E138" i="13"/>
  <c r="F137" i="13"/>
  <c r="E137" i="13"/>
  <c r="F136" i="13"/>
  <c r="E136" i="13"/>
  <c r="F135" i="13"/>
  <c r="E135" i="13"/>
  <c r="F134" i="13"/>
  <c r="E134" i="13"/>
  <c r="F133" i="13"/>
  <c r="E133" i="13"/>
  <c r="E132" i="13"/>
  <c r="F132" i="13"/>
  <c r="F131" i="13"/>
  <c r="E131" i="13"/>
  <c r="F130" i="13"/>
  <c r="E130" i="13"/>
  <c r="F129" i="13"/>
  <c r="E129" i="13"/>
  <c r="F128" i="13"/>
  <c r="E128" i="13"/>
  <c r="F127" i="13"/>
  <c r="E127" i="13"/>
  <c r="F126" i="13"/>
  <c r="E126" i="13"/>
  <c r="F125" i="13"/>
  <c r="E125" i="13"/>
  <c r="F124" i="13"/>
  <c r="E124" i="13"/>
  <c r="F123" i="13"/>
  <c r="E123" i="13"/>
  <c r="F122" i="13"/>
  <c r="E122" i="13"/>
  <c r="F121" i="13"/>
  <c r="E121" i="13"/>
  <c r="F120" i="13"/>
  <c r="E120" i="13"/>
  <c r="F119" i="13"/>
  <c r="E119" i="13"/>
  <c r="F118" i="13"/>
  <c r="E118" i="13"/>
  <c r="F117" i="13"/>
  <c r="E117" i="13"/>
  <c r="F116" i="13"/>
  <c r="E116" i="13"/>
  <c r="F115" i="13"/>
  <c r="E115" i="13"/>
  <c r="F114" i="13"/>
  <c r="E114" i="13"/>
  <c r="F113" i="13"/>
  <c r="E113" i="13"/>
  <c r="F112" i="13"/>
  <c r="E112" i="13"/>
  <c r="F111" i="13"/>
  <c r="E111" i="13"/>
  <c r="F110" i="13"/>
  <c r="E110" i="13"/>
  <c r="F109" i="13"/>
  <c r="E109" i="13"/>
  <c r="F108" i="13"/>
  <c r="E108" i="13"/>
  <c r="E107" i="13"/>
  <c r="F107" i="13"/>
  <c r="F106" i="13"/>
  <c r="E106" i="13"/>
  <c r="F105" i="13"/>
  <c r="E105" i="13"/>
  <c r="F104" i="13"/>
  <c r="E104" i="13"/>
  <c r="F103" i="13"/>
  <c r="E103" i="13"/>
  <c r="E102" i="13"/>
  <c r="F102" i="13"/>
  <c r="F101" i="13"/>
  <c r="E101" i="13"/>
  <c r="F100" i="13"/>
  <c r="E100" i="13"/>
  <c r="F99" i="13"/>
  <c r="E99" i="13"/>
  <c r="F98" i="13"/>
  <c r="E98" i="13"/>
  <c r="E97" i="13"/>
  <c r="F97" i="13"/>
  <c r="F96" i="13"/>
  <c r="E96" i="13"/>
  <c r="F95" i="13"/>
  <c r="E95" i="13"/>
  <c r="F94" i="13"/>
  <c r="E94" i="13"/>
  <c r="F93" i="13"/>
  <c r="E93" i="13"/>
  <c r="F92" i="13"/>
  <c r="E92" i="13"/>
  <c r="F91" i="13"/>
  <c r="E91" i="13"/>
  <c r="F90" i="13"/>
  <c r="E90" i="13"/>
  <c r="F89" i="13"/>
  <c r="E89" i="13"/>
  <c r="F88" i="13"/>
  <c r="E88" i="13"/>
  <c r="F87" i="13"/>
  <c r="E87" i="13"/>
  <c r="F86" i="13"/>
  <c r="E86" i="13"/>
  <c r="F85" i="13"/>
  <c r="E85" i="13"/>
  <c r="F84" i="13"/>
  <c r="E84" i="13"/>
  <c r="F83" i="13"/>
  <c r="E83" i="13"/>
  <c r="F82" i="13"/>
  <c r="E82" i="13"/>
  <c r="F81" i="13"/>
  <c r="E81" i="13"/>
  <c r="F80" i="13"/>
  <c r="E80" i="13"/>
  <c r="F79" i="13"/>
  <c r="E79" i="13"/>
  <c r="F78" i="13"/>
  <c r="E78" i="13"/>
  <c r="F77" i="13"/>
  <c r="F76" i="13"/>
  <c r="E76" i="13"/>
  <c r="F75" i="13"/>
  <c r="E75" i="13"/>
  <c r="F74" i="13"/>
  <c r="E74" i="13"/>
  <c r="F73" i="13"/>
  <c r="E73" i="13"/>
  <c r="F72" i="13"/>
  <c r="F71" i="13"/>
  <c r="E71" i="13"/>
  <c r="F70" i="13"/>
  <c r="E70" i="13"/>
  <c r="F69" i="13"/>
  <c r="E69" i="13"/>
  <c r="F68" i="13"/>
  <c r="E68" i="13"/>
  <c r="F67" i="13"/>
  <c r="G67" i="13" s="1"/>
  <c r="F66" i="13"/>
  <c r="E66" i="13"/>
  <c r="F65" i="13"/>
  <c r="E65" i="13"/>
  <c r="F64" i="13"/>
  <c r="E64" i="13"/>
  <c r="F63" i="13"/>
  <c r="E63" i="13"/>
  <c r="F62" i="13"/>
  <c r="E62" i="13"/>
  <c r="F61" i="13"/>
  <c r="E61" i="13"/>
  <c r="F60" i="13"/>
  <c r="E60" i="13"/>
  <c r="F59" i="13"/>
  <c r="E59" i="13"/>
  <c r="F58" i="13"/>
  <c r="E58" i="13"/>
  <c r="E57" i="13"/>
  <c r="E53" i="13"/>
  <c r="F53" i="13"/>
  <c r="E54" i="13"/>
  <c r="F54" i="13"/>
  <c r="E55" i="13"/>
  <c r="F55" i="13"/>
  <c r="E56" i="13"/>
  <c r="F56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G417" i="13" l="1"/>
  <c r="F11" i="13"/>
  <c r="G361" i="13"/>
  <c r="E387" i="13"/>
  <c r="G809" i="13"/>
  <c r="G427" i="13"/>
  <c r="G432" i="13"/>
  <c r="F292" i="13"/>
  <c r="F392" i="13"/>
  <c r="G798" i="13"/>
  <c r="E292" i="13"/>
  <c r="F297" i="13"/>
  <c r="E367" i="13"/>
  <c r="F367" i="13"/>
  <c r="E377" i="13"/>
  <c r="F377" i="13"/>
  <c r="F382" i="13"/>
  <c r="E392" i="13"/>
  <c r="G412" i="13"/>
  <c r="G422" i="13"/>
  <c r="G437" i="13"/>
  <c r="G397" i="13"/>
  <c r="G26" i="13"/>
  <c r="G807" i="13"/>
  <c r="G793" i="13"/>
  <c r="G473" i="13"/>
  <c r="P297" i="13"/>
  <c r="E297" i="13"/>
  <c r="G297" i="13" s="1"/>
  <c r="E302" i="13"/>
  <c r="F307" i="13"/>
  <c r="E312" i="13"/>
  <c r="E372" i="13"/>
  <c r="F372" i="13"/>
  <c r="F387" i="13"/>
  <c r="G387" i="13" s="1"/>
  <c r="F797" i="13"/>
  <c r="F302" i="13"/>
  <c r="E307" i="13"/>
  <c r="F312" i="13"/>
  <c r="E382" i="13"/>
  <c r="G289" i="13"/>
  <c r="E478" i="13"/>
  <c r="G478" i="13" s="1"/>
  <c r="E806" i="13"/>
  <c r="G360" i="13"/>
  <c r="E799" i="13"/>
  <c r="G799" i="13" s="1"/>
  <c r="F362" i="13"/>
  <c r="G792" i="13"/>
  <c r="F806" i="13"/>
  <c r="G805" i="13"/>
  <c r="G363" i="13"/>
  <c r="G364" i="13"/>
  <c r="G366" i="13"/>
  <c r="G373" i="13"/>
  <c r="G374" i="13"/>
  <c r="G376" i="13"/>
  <c r="G82" i="13"/>
  <c r="G87" i="13"/>
  <c r="G92" i="13"/>
  <c r="G122" i="13"/>
  <c r="G172" i="13"/>
  <c r="G177" i="13"/>
  <c r="G293" i="13"/>
  <c r="G296" i="13"/>
  <c r="G378" i="13"/>
  <c r="G379" i="13"/>
  <c r="G381" i="13"/>
  <c r="G383" i="13"/>
  <c r="G384" i="13"/>
  <c r="G386" i="13"/>
  <c r="G393" i="13"/>
  <c r="G394" i="13"/>
  <c r="G396" i="13"/>
  <c r="G359" i="13"/>
  <c r="G783" i="13"/>
  <c r="F796" i="13"/>
  <c r="G112" i="13"/>
  <c r="G97" i="13"/>
  <c r="G137" i="13"/>
  <c r="P47" i="13"/>
  <c r="G375" i="13"/>
  <c r="G365" i="13"/>
  <c r="G791" i="13"/>
  <c r="G790" i="13"/>
  <c r="G808" i="13"/>
  <c r="G801" i="13"/>
  <c r="P357" i="13"/>
  <c r="E357" i="13"/>
  <c r="F357" i="13"/>
  <c r="G800" i="13"/>
  <c r="G298" i="13"/>
  <c r="G299" i="13"/>
  <c r="G368" i="13"/>
  <c r="G369" i="13"/>
  <c r="G370" i="13"/>
  <c r="G371" i="13"/>
  <c r="G388" i="13"/>
  <c r="G389" i="13"/>
  <c r="G391" i="13"/>
  <c r="G810" i="13"/>
  <c r="G358" i="13"/>
  <c r="E797" i="13"/>
  <c r="G170" i="13"/>
  <c r="E796" i="13"/>
  <c r="G169" i="13"/>
  <c r="G62" i="13"/>
  <c r="G102" i="13"/>
  <c r="G107" i="13"/>
  <c r="G117" i="13"/>
  <c r="M442" i="13"/>
  <c r="P13" i="13"/>
  <c r="P38" i="13" s="1"/>
  <c r="L38" i="13"/>
  <c r="M13" i="13"/>
  <c r="M38" i="13" s="1"/>
  <c r="G300" i="13"/>
  <c r="G395" i="13"/>
  <c r="G390" i="13"/>
  <c r="G385" i="13"/>
  <c r="G380" i="13"/>
  <c r="G127" i="13"/>
  <c r="G132" i="13"/>
  <c r="G294" i="13"/>
  <c r="G295" i="13"/>
  <c r="G352" i="13"/>
  <c r="G301" i="13"/>
  <c r="G287" i="13"/>
  <c r="E362" i="13"/>
  <c r="G407" i="13"/>
  <c r="G402" i="13"/>
  <c r="G207" i="13"/>
  <c r="G167" i="13"/>
  <c r="G68" i="13"/>
  <c r="G69" i="13"/>
  <c r="G70" i="13"/>
  <c r="G71" i="13"/>
  <c r="G78" i="13"/>
  <c r="G79" i="13"/>
  <c r="G80" i="13"/>
  <c r="G81" i="13"/>
  <c r="G83" i="13"/>
  <c r="G84" i="13"/>
  <c r="G85" i="13"/>
  <c r="G86" i="13"/>
  <c r="G88" i="13"/>
  <c r="G89" i="13"/>
  <c r="G90" i="13"/>
  <c r="G91" i="13"/>
  <c r="G93" i="13"/>
  <c r="G94" i="13"/>
  <c r="G95" i="13"/>
  <c r="G96" i="13"/>
  <c r="G98" i="13"/>
  <c r="G99" i="13"/>
  <c r="G100" i="13"/>
  <c r="G101" i="13"/>
  <c r="G103" i="13"/>
  <c r="G104" i="13"/>
  <c r="G105" i="13"/>
  <c r="G106" i="13"/>
  <c r="G108" i="13"/>
  <c r="G109" i="13"/>
  <c r="G110" i="13"/>
  <c r="G111" i="13"/>
  <c r="G113" i="13"/>
  <c r="G114" i="13"/>
  <c r="G115" i="13"/>
  <c r="G116" i="13"/>
  <c r="G118" i="13"/>
  <c r="G119" i="13"/>
  <c r="G120" i="13"/>
  <c r="G121" i="13"/>
  <c r="G123" i="13"/>
  <c r="G124" i="13"/>
  <c r="G125" i="13"/>
  <c r="G126" i="13"/>
  <c r="G128" i="13"/>
  <c r="G129" i="13"/>
  <c r="G130" i="13"/>
  <c r="G131" i="13"/>
  <c r="G133" i="13"/>
  <c r="G134" i="13"/>
  <c r="G135" i="13"/>
  <c r="G136" i="13"/>
  <c r="G138" i="13"/>
  <c r="G139" i="13"/>
  <c r="G140" i="13"/>
  <c r="G141" i="13"/>
  <c r="G163" i="13"/>
  <c r="G164" i="13"/>
  <c r="G166" i="13"/>
  <c r="G173" i="13"/>
  <c r="G174" i="13"/>
  <c r="G175" i="13"/>
  <c r="G176" i="13"/>
  <c r="G178" i="13"/>
  <c r="G179" i="13"/>
  <c r="G180" i="13"/>
  <c r="F50" i="13"/>
  <c r="G165" i="13"/>
  <c r="G56" i="13"/>
  <c r="G55" i="13"/>
  <c r="G54" i="13"/>
  <c r="G53" i="13"/>
  <c r="G58" i="13"/>
  <c r="G59" i="13"/>
  <c r="G60" i="13"/>
  <c r="G61" i="13"/>
  <c r="G63" i="13"/>
  <c r="G64" i="13"/>
  <c r="G65" i="13"/>
  <c r="G66" i="13"/>
  <c r="G73" i="13"/>
  <c r="G74" i="13"/>
  <c r="G75" i="13"/>
  <c r="G76" i="13"/>
  <c r="G203" i="13"/>
  <c r="G204" i="13"/>
  <c r="G205" i="13"/>
  <c r="G206" i="13"/>
  <c r="G208" i="13"/>
  <c r="G209" i="13"/>
  <c r="G210" i="13"/>
  <c r="G211" i="13"/>
  <c r="G218" i="13"/>
  <c r="G219" i="13"/>
  <c r="G220" i="13"/>
  <c r="G221" i="13"/>
  <c r="G243" i="13"/>
  <c r="G244" i="13"/>
  <c r="G245" i="13"/>
  <c r="G246" i="13"/>
  <c r="G168" i="13"/>
  <c r="G445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8" i="13"/>
  <c r="G199" i="13"/>
  <c r="G200" i="13"/>
  <c r="G201" i="13"/>
  <c r="G213" i="13"/>
  <c r="G214" i="13"/>
  <c r="G215" i="13"/>
  <c r="G216" i="13"/>
  <c r="G223" i="13"/>
  <c r="G224" i="13"/>
  <c r="G225" i="13"/>
  <c r="G226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82" i="13"/>
  <c r="G443" i="13"/>
  <c r="G444" i="13"/>
  <c r="G12" i="13"/>
  <c r="F13" i="13"/>
  <c r="F789" i="13"/>
  <c r="E11" i="13"/>
  <c r="F37" i="13"/>
  <c r="O38" i="13"/>
  <c r="E13" i="13"/>
  <c r="T38" i="13"/>
  <c r="E38" i="13" s="1"/>
  <c r="E24" i="13"/>
  <c r="E789" i="13"/>
  <c r="N23" i="13"/>
  <c r="E23" i="13" s="1"/>
  <c r="E25" i="13"/>
  <c r="F25" i="13"/>
  <c r="R23" i="13"/>
  <c r="F23" i="13" s="1"/>
  <c r="F24" i="13"/>
  <c r="F48" i="13"/>
  <c r="F51" i="13"/>
  <c r="E47" i="13"/>
  <c r="K446" i="13"/>
  <c r="K14" i="13" s="1"/>
  <c r="K39" i="13" s="1"/>
  <c r="K171" i="13"/>
  <c r="N446" i="13"/>
  <c r="N14" i="13" s="1"/>
  <c r="N39" i="13" s="1"/>
  <c r="N171" i="13"/>
  <c r="Q446" i="13"/>
  <c r="Q14" i="13" s="1"/>
  <c r="Q39" i="13" s="1"/>
  <c r="Q171" i="13"/>
  <c r="T446" i="13"/>
  <c r="T14" i="13" s="1"/>
  <c r="T39" i="13" s="1"/>
  <c r="T171" i="13"/>
  <c r="W446" i="13"/>
  <c r="W14" i="13" s="1"/>
  <c r="W39" i="13" s="1"/>
  <c r="W171" i="13"/>
  <c r="Z446" i="13"/>
  <c r="Z14" i="13" s="1"/>
  <c r="Z39" i="13" s="1"/>
  <c r="Z171" i="13"/>
  <c r="AC446" i="13"/>
  <c r="AC14" i="13" s="1"/>
  <c r="AC39" i="13" s="1"/>
  <c r="AC171" i="13"/>
  <c r="AF446" i="13"/>
  <c r="AF14" i="13" s="1"/>
  <c r="AF39" i="13" s="1"/>
  <c r="AF171" i="13"/>
  <c r="AH446" i="13"/>
  <c r="AH14" i="13" s="1"/>
  <c r="AH39" i="13" s="1"/>
  <c r="AH171" i="13"/>
  <c r="AI446" i="13"/>
  <c r="AI14" i="13" s="1"/>
  <c r="AI39" i="13" s="1"/>
  <c r="AI171" i="13"/>
  <c r="AL446" i="13"/>
  <c r="AL14" i="13" s="1"/>
  <c r="AL171" i="13"/>
  <c r="AN446" i="13"/>
  <c r="AN14" i="13" s="1"/>
  <c r="AN39" i="13" s="1"/>
  <c r="AN171" i="13"/>
  <c r="AO446" i="13"/>
  <c r="AO14" i="13" s="1"/>
  <c r="AO39" i="13" s="1"/>
  <c r="AO171" i="13"/>
  <c r="H10" i="13"/>
  <c r="H36" i="13"/>
  <c r="H35" i="13" s="1"/>
  <c r="F286" i="13"/>
  <c r="I446" i="13"/>
  <c r="I14" i="13" s="1"/>
  <c r="I171" i="13"/>
  <c r="L446" i="13"/>
  <c r="L14" i="13" s="1"/>
  <c r="L39" i="13" s="1"/>
  <c r="L171" i="13"/>
  <c r="O446" i="13"/>
  <c r="O14" i="13" s="1"/>
  <c r="O171" i="13"/>
  <c r="R446" i="13"/>
  <c r="R14" i="13" s="1"/>
  <c r="R39" i="13" s="1"/>
  <c r="R171" i="13"/>
  <c r="U446" i="13"/>
  <c r="U14" i="13" s="1"/>
  <c r="U39" i="13" s="1"/>
  <c r="U171" i="13"/>
  <c r="X446" i="13"/>
  <c r="X14" i="13" s="1"/>
  <c r="X39" i="13" s="1"/>
  <c r="X171" i="13"/>
  <c r="AA446" i="13"/>
  <c r="AA14" i="13" s="1"/>
  <c r="AA39" i="13" s="1"/>
  <c r="AA171" i="13"/>
  <c r="AD446" i="13"/>
  <c r="AD14" i="13" s="1"/>
  <c r="AD39" i="13" s="1"/>
  <c r="AD171" i="13"/>
  <c r="AG446" i="13"/>
  <c r="AG14" i="13" s="1"/>
  <c r="AG39" i="13" s="1"/>
  <c r="AG171" i="13"/>
  <c r="AJ446" i="13"/>
  <c r="AJ14" i="13" s="1"/>
  <c r="AJ39" i="13" s="1"/>
  <c r="AJ171" i="13"/>
  <c r="AM446" i="13"/>
  <c r="AM14" i="13" s="1"/>
  <c r="AM39" i="13" s="1"/>
  <c r="AM171" i="13"/>
  <c r="AP446" i="13"/>
  <c r="AP14" i="13" s="1"/>
  <c r="AP39" i="13" s="1"/>
  <c r="AP171" i="13"/>
  <c r="AQ36" i="13"/>
  <c r="AQ35" i="13" s="1"/>
  <c r="AQ10" i="13"/>
  <c r="AO36" i="13"/>
  <c r="AO35" i="13" s="1"/>
  <c r="AO10" i="13"/>
  <c r="AM36" i="13"/>
  <c r="AM35" i="13" s="1"/>
  <c r="AM10" i="13"/>
  <c r="AK36" i="13"/>
  <c r="AK35" i="13" s="1"/>
  <c r="AK10" i="13"/>
  <c r="AI36" i="13"/>
  <c r="AI35" i="13" s="1"/>
  <c r="AI10" i="13"/>
  <c r="AG36" i="13"/>
  <c r="AG35" i="13" s="1"/>
  <c r="AG10" i="13"/>
  <c r="AE36" i="13"/>
  <c r="AE35" i="13" s="1"/>
  <c r="AE10" i="13"/>
  <c r="AC36" i="13"/>
  <c r="AC35" i="13" s="1"/>
  <c r="AC10" i="13"/>
  <c r="AA36" i="13"/>
  <c r="AA35" i="13" s="1"/>
  <c r="AA10" i="13"/>
  <c r="Y36" i="13"/>
  <c r="Y35" i="13" s="1"/>
  <c r="Y10" i="13"/>
  <c r="W36" i="13"/>
  <c r="W35" i="13" s="1"/>
  <c r="W10" i="13"/>
  <c r="U36" i="13"/>
  <c r="U35" i="13" s="1"/>
  <c r="U10" i="13"/>
  <c r="S36" i="13"/>
  <c r="S35" i="13" s="1"/>
  <c r="S10" i="13"/>
  <c r="Q36" i="13"/>
  <c r="Q35" i="13" s="1"/>
  <c r="Q10" i="13"/>
  <c r="O36" i="13"/>
  <c r="O10" i="13"/>
  <c r="M36" i="13"/>
  <c r="K36" i="13"/>
  <c r="K35" i="13" s="1"/>
  <c r="K10" i="13"/>
  <c r="I36" i="13"/>
  <c r="I10" i="13"/>
  <c r="E37" i="13"/>
  <c r="AP36" i="13"/>
  <c r="AP35" i="13" s="1"/>
  <c r="AP10" i="13"/>
  <c r="AN36" i="13"/>
  <c r="AN35" i="13" s="1"/>
  <c r="AN10" i="13"/>
  <c r="AJ36" i="13"/>
  <c r="AJ35" i="13" s="1"/>
  <c r="AJ10" i="13"/>
  <c r="AH36" i="13"/>
  <c r="AH35" i="13" s="1"/>
  <c r="AH10" i="13"/>
  <c r="AF36" i="13"/>
  <c r="AF35" i="13" s="1"/>
  <c r="AF10" i="13"/>
  <c r="AD36" i="13"/>
  <c r="AD35" i="13" s="1"/>
  <c r="AD10" i="13"/>
  <c r="AB36" i="13"/>
  <c r="AB35" i="13" s="1"/>
  <c r="AB10" i="13"/>
  <c r="Z36" i="13"/>
  <c r="Z35" i="13" s="1"/>
  <c r="Z10" i="13"/>
  <c r="X36" i="13"/>
  <c r="X35" i="13" s="1"/>
  <c r="X10" i="13"/>
  <c r="V36" i="13"/>
  <c r="V35" i="13" s="1"/>
  <c r="V10" i="13"/>
  <c r="T36" i="13"/>
  <c r="T10" i="13"/>
  <c r="R36" i="13"/>
  <c r="R35" i="13" s="1"/>
  <c r="R10" i="13"/>
  <c r="P36" i="13"/>
  <c r="N36" i="13"/>
  <c r="N35" i="13" s="1"/>
  <c r="N10" i="13"/>
  <c r="L36" i="13"/>
  <c r="L10" i="13"/>
  <c r="J36" i="13"/>
  <c r="J35" i="13" s="1"/>
  <c r="J10" i="13"/>
  <c r="AL36" i="13"/>
  <c r="AL35" i="13" s="1"/>
  <c r="AL10" i="13"/>
  <c r="J392" i="13"/>
  <c r="E442" i="13"/>
  <c r="F442" i="13"/>
  <c r="F49" i="13"/>
  <c r="G49" i="13" s="1"/>
  <c r="E48" i="13"/>
  <c r="E50" i="13"/>
  <c r="E51" i="13"/>
  <c r="K47" i="13"/>
  <c r="M47" i="13" s="1"/>
  <c r="F197" i="13"/>
  <c r="E202" i="13"/>
  <c r="G202" i="13" s="1"/>
  <c r="E242" i="13"/>
  <c r="E77" i="13"/>
  <c r="G77" i="13" s="1"/>
  <c r="E72" i="13"/>
  <c r="G72" i="13" s="1"/>
  <c r="E222" i="13"/>
  <c r="G222" i="13" s="1"/>
  <c r="E217" i="13"/>
  <c r="G217" i="13" s="1"/>
  <c r="E52" i="13"/>
  <c r="E197" i="13"/>
  <c r="F57" i="13"/>
  <c r="G57" i="13" s="1"/>
  <c r="F162" i="13"/>
  <c r="G162" i="13" s="1"/>
  <c r="F242" i="13"/>
  <c r="F212" i="13"/>
  <c r="G212" i="13" s="1"/>
  <c r="F52" i="13"/>
  <c r="G52" i="13" s="1"/>
  <c r="C5" i="8"/>
  <c r="C8" i="8"/>
  <c r="D8" i="8" s="1"/>
  <c r="C11" i="8"/>
  <c r="D11" i="8" s="1"/>
  <c r="C14" i="8"/>
  <c r="D14" i="8" s="1"/>
  <c r="C19" i="8"/>
  <c r="D19" i="8" s="1"/>
  <c r="D5" i="8"/>
  <c r="G24" i="13" l="1"/>
  <c r="G789" i="13"/>
  <c r="G292" i="13"/>
  <c r="G382" i="13"/>
  <c r="G312" i="13"/>
  <c r="G302" i="13"/>
  <c r="G372" i="13"/>
  <c r="G307" i="13"/>
  <c r="G392" i="13"/>
  <c r="G377" i="13"/>
  <c r="G367" i="13"/>
  <c r="G797" i="13"/>
  <c r="L35" i="13"/>
  <c r="M35" i="13" s="1"/>
  <c r="G806" i="13"/>
  <c r="AL39" i="13"/>
  <c r="G362" i="13"/>
  <c r="G242" i="13"/>
  <c r="G796" i="13"/>
  <c r="G357" i="13"/>
  <c r="F38" i="13"/>
  <c r="G38" i="13" s="1"/>
  <c r="M10" i="13"/>
  <c r="P35" i="13"/>
  <c r="O39" i="13"/>
  <c r="P14" i="13"/>
  <c r="P39" i="13" s="1"/>
  <c r="P10" i="13"/>
  <c r="G23" i="13"/>
  <c r="G197" i="13"/>
  <c r="G442" i="13"/>
  <c r="G50" i="13"/>
  <c r="G48" i="13"/>
  <c r="G51" i="13"/>
  <c r="G25" i="13"/>
  <c r="G37" i="13"/>
  <c r="G13" i="13"/>
  <c r="G11" i="13"/>
  <c r="T35" i="13"/>
  <c r="E35" i="13" s="1"/>
  <c r="O35" i="13"/>
  <c r="F10" i="13"/>
  <c r="I39" i="13"/>
  <c r="F39" i="13" s="1"/>
  <c r="F14" i="13"/>
  <c r="E10" i="13"/>
  <c r="H446" i="13"/>
  <c r="H14" i="13" s="1"/>
  <c r="E14" i="13" s="1"/>
  <c r="H171" i="13"/>
  <c r="E171" i="13" s="1"/>
  <c r="F171" i="13"/>
  <c r="E36" i="13"/>
  <c r="I35" i="13"/>
  <c r="F36" i="13"/>
  <c r="F446" i="13"/>
  <c r="E286" i="13"/>
  <c r="G286" i="13" s="1"/>
  <c r="F47" i="13"/>
  <c r="G47" i="13" s="1"/>
  <c r="C24" i="8"/>
  <c r="D24" i="8"/>
  <c r="G171" i="13" l="1"/>
  <c r="G14" i="13"/>
  <c r="G10" i="13"/>
  <c r="F35" i="13"/>
  <c r="G35" i="13" s="1"/>
  <c r="G36" i="13"/>
  <c r="H39" i="13"/>
  <c r="E39" i="13" s="1"/>
  <c r="G39" i="13" s="1"/>
  <c r="E446" i="13"/>
  <c r="G446" i="13" s="1"/>
</calcChain>
</file>

<file path=xl/sharedStrings.xml><?xml version="1.0" encoding="utf-8"?>
<sst xmlns="http://schemas.openxmlformats.org/spreadsheetml/2006/main" count="2141" uniqueCount="642">
  <si>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</si>
  <si>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</si>
  <si>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</si>
  <si>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</si>
  <si>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</si>
  <si>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</si>
  <si>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</si>
  <si>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</si>
  <si>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</si>
  <si>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</si>
  <si>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</si>
  <si>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</si>
  <si>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</si>
  <si>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</si>
  <si>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</si>
  <si>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</si>
  <si>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</si>
  <si>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</si>
  <si>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</si>
  <si>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</si>
  <si>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</si>
  <si>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</si>
  <si>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</si>
  <si>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</si>
  <si>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</si>
  <si>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</si>
  <si>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</si>
  <si>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</si>
  <si>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</si>
  <si>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</si>
  <si>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</si>
  <si>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</si>
  <si>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</si>
  <si>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</si>
  <si>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</si>
  <si>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</si>
  <si>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</si>
  <si>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</si>
  <si>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</si>
  <si>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</si>
  <si>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</si>
  <si>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</si>
  <si>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</si>
  <si>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</si>
  <si>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</si>
  <si>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</si>
  <si>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</si>
  <si>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</si>
  <si>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</si>
  <si>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</si>
  <si>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</si>
  <si>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</si>
  <si>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</si>
  <si>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</si>
  <si>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</si>
  <si>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</si>
  <si>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</si>
  <si>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</si>
  <si>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</si>
  <si>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</si>
  <si>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</si>
  <si>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</si>
  <si>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</si>
  <si>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</si>
  <si>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</si>
  <si>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</si>
  <si>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</si>
  <si>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</si>
  <si>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</si>
  <si>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</si>
  <si>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</si>
  <si>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</si>
  <si>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</si>
  <si>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</si>
  <si>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</si>
  <si>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</si>
  <si>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</si>
  <si>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</si>
  <si>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</si>
  <si>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</si>
  <si>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</si>
  <si>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</si>
  <si>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</si>
  <si>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</si>
  <si>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</si>
  <si>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</si>
  <si>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</si>
  <si>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</si>
  <si>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</si>
  <si>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</si>
  <si>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</si>
  <si>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</si>
  <si>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</si>
  <si>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</si>
  <si>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</si>
  <si>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</si>
  <si>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</si>
  <si>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</si>
  <si>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</si>
  <si>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</si>
  <si>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</si>
  <si>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</si>
  <si>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</si>
  <si>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</si>
  <si>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</si>
  <si>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</si>
  <si>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</si>
  <si>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</si>
  <si>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</si>
  <si>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</si>
  <si>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</si>
  <si>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</si>
  <si>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</si>
  <si>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</si>
  <si>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</si>
  <si>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</si>
  <si>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</si>
  <si>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</si>
  <si>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</si>
  <si>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</si>
  <si>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</si>
  <si>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</si>
  <si>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</si>
  <si>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</si>
  <si>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</si>
  <si>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</si>
  <si>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</si>
  <si>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</si>
  <si>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</si>
  <si>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</si>
  <si>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</si>
  <si>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</si>
  <si>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</si>
  <si>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</si>
  <si>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</si>
  <si>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</si>
  <si>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</si>
  <si>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</si>
  <si>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</si>
  <si>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</si>
  <si>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</si>
  <si>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</si>
  <si>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</si>
  <si>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</si>
  <si>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</si>
  <si>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</si>
  <si>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</si>
  <si>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</si>
  <si>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</si>
  <si>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</si>
  <si>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</si>
  <si>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</si>
  <si>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</si>
  <si>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</si>
  <si>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</si>
  <si>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</si>
  <si>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</si>
  <si>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</si>
  <si>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</si>
  <si>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</si>
  <si>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</si>
  <si>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</si>
  <si>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</si>
  <si>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</si>
  <si>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</si>
  <si>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</si>
  <si>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</si>
  <si>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</si>
  <si>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</si>
  <si>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</si>
  <si>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</si>
  <si>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</si>
  <si>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</si>
  <si>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</si>
  <si>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</si>
  <si>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</si>
  <si>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</si>
  <si>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</si>
  <si>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</si>
  <si>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</si>
  <si>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</si>
  <si>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</si>
  <si>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</si>
  <si>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</si>
  <si>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</si>
  <si>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</si>
  <si>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</si>
  <si>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</si>
  <si>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</si>
  <si>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</si>
  <si>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</si>
  <si>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</si>
  <si>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</si>
  <si>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</si>
  <si>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</si>
  <si>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</si>
  <si>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</si>
  <si>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</si>
  <si>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</si>
  <si>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</si>
  <si>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</si>
  <si>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</si>
  <si>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</si>
  <si>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</si>
  <si>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</si>
  <si>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</si>
  <si>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</si>
  <si>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</si>
  <si>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</si>
  <si>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</si>
  <si>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</si>
  <si>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</si>
  <si>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</si>
  <si>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</si>
  <si>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</si>
  <si>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</si>
  <si>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</si>
  <si>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</si>
  <si>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</si>
  <si>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</si>
  <si>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</si>
  <si>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</si>
  <si>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</si>
  <si>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</si>
  <si>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</si>
  <si>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</si>
  <si>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</si>
  <si>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</si>
  <si>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</si>
  <si>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</si>
  <si>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</si>
  <si>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</si>
  <si>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</si>
  <si>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</si>
  <si>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</si>
  <si>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</si>
  <si>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</si>
  <si>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</si>
  <si>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</si>
  <si>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</si>
  <si>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</si>
  <si>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</si>
  <si>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</si>
  <si>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</si>
  <si>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</si>
  <si>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</si>
  <si>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</si>
  <si>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</si>
  <si>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</si>
  <si>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</si>
  <si>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</si>
  <si>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</si>
  <si>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</si>
  <si>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</si>
  <si>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</si>
  <si>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</si>
  <si>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</si>
  <si>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</si>
  <si>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</si>
  <si>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</si>
  <si>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</si>
  <si>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</si>
  <si>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</si>
  <si>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</si>
  <si>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2.1.1.</t>
  </si>
  <si>
    <t>Базовый показатель на начало реализации муниципальной программы</t>
  </si>
  <si>
    <t>1.1.1.</t>
  </si>
  <si>
    <t>1.</t>
  </si>
  <si>
    <t>Подпрограмма 2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</si>
  <si>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</si>
  <si>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</si>
  <si>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</si>
  <si>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</si>
  <si>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</si>
  <si>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1</t>
  </si>
  <si>
    <t>Итого по подпрограмме 2</t>
  </si>
  <si>
    <t>Подпрограмма 1</t>
  </si>
  <si>
    <t>Основные социально-значимые реализованные мероприятия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</si>
  <si>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</si>
  <si>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</si>
  <si>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</si>
  <si>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</si>
  <si>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</si>
  <si>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</si>
  <si>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</si>
  <si>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</si>
  <si>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</si>
  <si>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</si>
  <si>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</si>
  <si>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</si>
  <si>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</si>
  <si>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</si>
  <si>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</si>
  <si>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</si>
  <si>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</si>
  <si>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</si>
  <si>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</si>
  <si>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</si>
  <si>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п. Аган Наружный газопровод (Лукойл ЗС)</t>
  </si>
  <si>
    <t>с. Варьеган Газопровод</t>
  </si>
  <si>
    <t>1..1.2.</t>
  </si>
  <si>
    <t>Реконструкция, расширение, модернизация, строительство объектов системы водоснабжения и водоотведения, теплоснабжения, газоснабжения, электроснабжения (1; 5; 6)</t>
  </si>
  <si>
    <t>Газопровод в п. Ваховск Нижневартовского района</t>
  </si>
  <si>
    <t>с. Аган Газовая котельная (корректировка ПСД)</t>
  </si>
  <si>
    <t>п. Ваховск Газовая котельная</t>
  </si>
  <si>
    <t xml:space="preserve">Газовая котельная с. Варьеган           </t>
  </si>
  <si>
    <t>Модернизация установки водоочистки в с.Варьеган (Импульс)</t>
  </si>
  <si>
    <t>Сетям теплоснабжения  по ул.Таежная и ул. Лесная в с.п.  Аган Нижневартовского района (ПИР)</t>
  </si>
  <si>
    <t>д. Вата Централизованные сети водоснабжения (ПИР)</t>
  </si>
  <si>
    <t>с.п. Зайцева Речка Сети тепловодаснабжения по ул. Октябрьская (ПИР)</t>
  </si>
  <si>
    <t>с.п. Покур Резервуар нефтепродуктов (ПИР)</t>
  </si>
  <si>
    <t>1.1.18.</t>
  </si>
  <si>
    <t>1.1.17.</t>
  </si>
  <si>
    <t>1.1.16.</t>
  </si>
  <si>
    <t>1.1.15.</t>
  </si>
  <si>
    <t>1.1.14.</t>
  </si>
  <si>
    <t>1.1.13.</t>
  </si>
  <si>
    <t>1.1.12.</t>
  </si>
  <si>
    <t>1.1.11.</t>
  </si>
  <si>
    <t>1.1.10.</t>
  </si>
  <si>
    <t>1.1.9.</t>
  </si>
  <si>
    <t>1.1.8.</t>
  </si>
  <si>
    <t>1.1.7.</t>
  </si>
  <si>
    <t>1.1.6.</t>
  </si>
  <si>
    <t>1.1.5.</t>
  </si>
  <si>
    <t>1.1.4.</t>
  </si>
  <si>
    <t>1.1.3.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</si>
  <si>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</si>
  <si>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</si>
  <si>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</si>
  <si>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</si>
  <si>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</si>
  <si>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</si>
  <si>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</si>
  <si>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</si>
  <si>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</si>
  <si>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</si>
  <si>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</si>
  <si>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</si>
  <si>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</si>
  <si>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1.2.15.</t>
  </si>
  <si>
    <t>1.3.1.</t>
  </si>
  <si>
    <t>1.3.2.</t>
  </si>
  <si>
    <t>1.3.3.</t>
  </si>
  <si>
    <t>1.3.4.</t>
  </si>
  <si>
    <t>1.3.5.</t>
  </si>
  <si>
    <t xml:space="preserve">Капитальный ремонт (с заменой) систем теплоснабжения, водоснабжения и водоотведения для подготовки к осенне-зимнему периоду (4) </t>
  </si>
  <si>
    <t>Замена ветхих сетей тепловодоснабжения</t>
  </si>
  <si>
    <t>с.Ларьяк  Ремонт отопительно-варочных печей в жилых домах муниципального жилищного фонда</t>
  </si>
  <si>
    <t>Реализация мероприятий в сфере жилищно-коммунального хозяйства и социальной сферы (4)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</si>
  <si>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</si>
  <si>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Приобретение фильтрующего материала для осветительных фильтров в сельских поселениях района для повышения качества очистки питьевой воды</t>
  </si>
  <si>
    <t>Обеспечение бесперебойной работы объектов жилищно-коммунального хозяйства и социальной сферы (4)</t>
  </si>
  <si>
    <t>1.4.1.</t>
  </si>
  <si>
    <t>Предоставление субсидии на финансовое обеспечение затрат на выполнение мероприятий   по подготовке объектов жилищно-коммунального хозяйства и социальной сферы к работе в осенне-зимний период на территории района, включающих приобретение энергоносителей (нефть, электроэнергия) и убытки, связанные с предоставлением услуги по теплоснабжению для надежного снабжения населения района коммунальными ресурсами, не учтенные Региональной службой по тарифам Ханты-Мансийского автономного округа – Югры в тарифе по услуге теплоснабжения</t>
  </si>
  <si>
    <t>П. Аган</t>
  </si>
  <si>
    <t>Д. Вата</t>
  </si>
  <si>
    <t>П. Ваховск, с. Охтеурье</t>
  </si>
  <si>
    <t>П. Зайцева Речка, Д. Вамугол</t>
  </si>
  <si>
    <t>С. Ларьяк, с. Корлики</t>
  </si>
  <si>
    <t>С. Покур</t>
  </si>
  <si>
    <t>Предоставление субсидии на возмещения недополученных доходов организациям, осуществляющим реализацию населению услуг теплоснабжения, водоснабжения, водоотведения и утилизации, обезвреживания и захоронения твердых коммунальных отходов</t>
  </si>
  <si>
    <t>1.4.2.</t>
  </si>
  <si>
    <t>П. Зайцева Речка</t>
  </si>
  <si>
    <t>Нижневартовский район</t>
  </si>
  <si>
    <t>Возмещение недополученных доходов организациям, осуществляющим реализацию электрической энергии в зоне децентрализованного электроснабжения (4)</t>
  </si>
  <si>
    <t xml:space="preserve">Субвенции на возмещение недополученных доходов организациям,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 - Мансийского  автономного округа - Югры по социально ориентированным тарифам </t>
  </si>
  <si>
    <t>2.1.2.</t>
  </si>
  <si>
    <t>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 Ханты - Мансийского автономного округа - Югры  по цене электрической энергии зоны централизованного электроснабжения</t>
  </si>
  <si>
    <t xml:space="preserve">Софинансирование 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автономного округа по цене электрической энергии зоны централизованного </t>
  </si>
  <si>
    <t>Подпрограмма 3</t>
  </si>
  <si>
    <t>Создание условий для повышения энергетической эффективности в отраслях экономики (4)</t>
  </si>
  <si>
    <t>Итого по подпрограмме 3</t>
  </si>
  <si>
    <t>Подпрограмма 4</t>
  </si>
  <si>
    <t>Обеспечение деятельности муниципального казенного учреждения «Управление капитального строительства по застройке Нижневартовского района» (1; 4; 5; 6)</t>
  </si>
  <si>
    <t>Итого по мероприятию 4.1</t>
  </si>
  <si>
    <t>Итого по подпрограмме 4</t>
  </si>
  <si>
    <t>Итого по мероприятию 3.1</t>
  </si>
  <si>
    <t>Итого по мероприятию  1.1</t>
  </si>
  <si>
    <t>Итого по мероприятию  2.1</t>
  </si>
  <si>
    <t>Подпрограмма 5</t>
  </si>
  <si>
    <t>Формирование комфортной городской среды (2; 3)</t>
  </si>
  <si>
    <t>Формирование комфортной городской среды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</si>
  <si>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</si>
  <si>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</si>
  <si>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</si>
  <si>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</si>
  <si>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</si>
  <si>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</si>
  <si>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</si>
  <si>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</si>
  <si>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</si>
  <si>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</si>
  <si>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Разработка проекта благоустройства общественной территории в с.Корлики (площадь для проведения культурно-массовых мероприятий и сквер "Родов")</t>
  </si>
  <si>
    <t xml:space="preserve">Обустройство: детской игровой площадки по ул.Центральная, д. 2 пгт. Новоаганск </t>
  </si>
  <si>
    <t>Обустройство: детской игровой площадки по ул. Мира д. 1,д. 2,д. 3 пгт.Новоаганск</t>
  </si>
  <si>
    <t xml:space="preserve">Обустройство: пляжной зоны отдыха оз. Магылор пгт. Новоаганск </t>
  </si>
  <si>
    <t>Обустройство: Завершение мероприятий по благоустройству придомовой территории по ул.Мира, д. 7-12 пгт. Новоаганск</t>
  </si>
  <si>
    <t xml:space="preserve">Благоустройство: общественной территории по ул.Школьная,  д. 2 с.п.Ваховск </t>
  </si>
  <si>
    <t xml:space="preserve">Благоустройство: общественной территории по ул.Таежная, 17 б (торговые ряды)  с.п.Ваховск </t>
  </si>
  <si>
    <t>Благоустройство: дворовой территории по ул. 1 МКР, д.1, д.4, д.5, д.7, с.п. Ваховск</t>
  </si>
  <si>
    <t>Благоустройство: дворовой территории ул. Школьная д.2, с.п. Ваховск</t>
  </si>
  <si>
    <t>Благоустройство: дворовой территории ул. Школьная д.4, с.п. Ваховск</t>
  </si>
  <si>
    <t>Благоустройство: дворовой территории ул. Агапова д.14, с.п. Ваховск</t>
  </si>
  <si>
    <t>Благоустройство: дворовой территории ул. Агапова д.12, с.п. Ваховск</t>
  </si>
  <si>
    <t xml:space="preserve">Благоустройство: общественной территории в с. Охтеурье, ул. Центральная д.9 (завершение работ, сквер) </t>
  </si>
  <si>
    <t>5.1.11</t>
  </si>
  <si>
    <t>5.1.12</t>
  </si>
  <si>
    <t>5.1.13</t>
  </si>
  <si>
    <t>5.1.14</t>
  </si>
  <si>
    <t>5.1.15</t>
  </si>
  <si>
    <t>5.1.16</t>
  </si>
  <si>
    <t>Изготовление, доставка и монтаж (установка) въездного знака в с. Былино</t>
  </si>
  <si>
    <t>5.1.17</t>
  </si>
  <si>
    <t>5.1.18</t>
  </si>
  <si>
    <t>5.1.19</t>
  </si>
  <si>
    <t>5.1.20</t>
  </si>
  <si>
    <t>5.1.21</t>
  </si>
  <si>
    <t xml:space="preserve">Обустройство дворовой территории: по ул. Набережная д.3, пгт. Излучинск </t>
  </si>
  <si>
    <t>Обустройство дворовой территории:  Набережная д. 5, пгт. Излучинск</t>
  </si>
  <si>
    <t xml:space="preserve">Обустройство дворовой территории: Набережная, д.16, пгт. Излучиснк </t>
  </si>
  <si>
    <t>Устройство пешеходных тротуаров - по ул. Набереж-ная, Энергетиков, Школьная (проектирование), пгт. Из-лучинск</t>
  </si>
  <si>
    <t>Реконструкция набережной реки Окуневка (проектирование), пгт. Излучинск</t>
  </si>
  <si>
    <t>Итого по мероприятию 5.1</t>
  </si>
  <si>
    <t>Итого по подпрограмме 5</t>
  </si>
  <si>
    <t>5.2</t>
  </si>
  <si>
    <t>5.2.1</t>
  </si>
  <si>
    <t>Инициативное бюджетирование (2; 3)</t>
  </si>
  <si>
    <t>Итого по мероприятию 5.2</t>
  </si>
  <si>
    <t xml:space="preserve">Ответственный исполнитель: отдел жилищно-коммунального хозяйства, энергетики и строительства администрации района
</t>
  </si>
  <si>
    <t>Соисполнитель: муниципальное казенное учреждение «Управление капитального строительства по застройке Нижневартовского района»</t>
  </si>
  <si>
    <t xml:space="preserve">Соисполнитель: администрации городских и сельских поселений 
</t>
  </si>
  <si>
    <t>муниципальное казенное учреждение "Управление капитального строительства по застройке Нижневартовского района"</t>
  </si>
  <si>
    <t>Итого по мероприятию  1.2</t>
  </si>
  <si>
    <t>Итого по мероприятию  1.3</t>
  </si>
  <si>
    <t>Итого по мероприятию  1.4</t>
  </si>
  <si>
    <t>отдел жилищно-коммунального хозяйства, энергетики и строительства</t>
  </si>
  <si>
    <t>муниципальное казенное учреждение «Управление капитального строительства по застройке Нижневартовского района»</t>
  </si>
  <si>
    <t>отдел жилищно-коммунального хозяйства, энергетики и строительства администрации района; администрация городского (сельского) поселения</t>
  </si>
  <si>
    <t>бюджет поселений</t>
  </si>
  <si>
    <t>Начальник отдела ЖКХ, энергетики и строительства администрации района  __________________________ (М.Ю. Канышева)</t>
  </si>
  <si>
    <t>тел. 8(3466) 49-87-58</t>
  </si>
  <si>
    <t>Исполнитель: Главный специалист отдела ЖКХ, энергетики и строительства администрации района Е.Г. Марсакова</t>
  </si>
  <si>
    <t>Целевые показатели муниципальной программы "Жилищно-коммунальный комплекс и городская среда в Нижневартовском районе"</t>
  </si>
  <si>
    <t>Доля площади жилищного фонда, обеспеченного всеми видами благоустройства, в общей площади жилищного фонда, %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</si>
  <si>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    «Жилищно-коммунальный комплекс и городская среда в Нижневартовском районе»                                                                                               </t>
    </r>
  </si>
  <si>
    <t>5.1.22</t>
  </si>
  <si>
    <t>5.1.23</t>
  </si>
  <si>
    <t>Благоустройство
общественной
территории по ул.
Чумина в д.
Чехломей</t>
  </si>
  <si>
    <t>иные межбюджетные трансферты из бюджета района</t>
  </si>
  <si>
    <t xml:space="preserve">Произведена оплата за выполненые работы по муниципальному контракту №161-СДО от 03.09.2018, Модернизация установки водоочистки в с.Варьеган (Импульс) </t>
  </si>
  <si>
    <t xml:space="preserve">Произведена оплата за выполненые работы по муниципальному контракту №118-СДО от 02.07.2019,  Газовая котельная с. Варьеган           </t>
  </si>
  <si>
    <t>с. Большетархово Сети тепловодоснабжения  (ПИР)</t>
  </si>
  <si>
    <t>Благоустройство
общественной
территории
 по ул.
Дружбы с. Корлики</t>
  </si>
  <si>
    <t>Замена опор и
теплоизоляции сетей
тепловодоснабжения
от ул. Киевской, д.
12 до ул. Киевской,
д. 2 в с Покур</t>
  </si>
  <si>
    <t>Замена участка сетей
тепловодоснабжения
от ул. Лесной, д. 1 до
ул. Лесной, д. 6 в п.
Ваховске</t>
  </si>
  <si>
    <t>Замена участка сетей
тепловодоснабжения
от ул. Геологов, д. 11
до ул. Агапова, 2 в п.
Ваховске</t>
  </si>
  <si>
    <t>Замена участка сетей
тепловодоснабжения
от ул.
Кооперативной, д. 19   ул. Мирюгина д. 5б
ул. Октябрьской д.
13 -ул. Гагарина, д. 5
в с. Ларьяк</t>
  </si>
  <si>
    <t>Замена участка сетей
тепловодоснабжения
от ул. Центральная,
д. 4, до ул.
Набережная, д.7 в
с.п. Зайцева Речка</t>
  </si>
  <si>
    <t>Замена участка сетей
тепловодоснабжения
от ул. Новой, д. 18а
до ул. Новой, д. 20а
в с. Покур</t>
  </si>
  <si>
    <t>Замена участка сетей тепловодоснабжения от ул. Октябрьская, д.2  до ул. Октябрьская, д.22 в с.п. Зайцева Речка Нижневартовского района</t>
  </si>
  <si>
    <t>Замена участка сетей тепловодоснабжения  от Леспромхозной, д.1 до ул. Набережная, д.2 в с.п. Зайцева Речка Нижневартовского района</t>
  </si>
  <si>
    <t>Замена участка сетей тепловодоснабжения  от ул.Почтовая д.2,  до ул.Почтовая  д.8 в с.п. Зайцева Речка Нижневартовского района</t>
  </si>
  <si>
    <t>Замена участка сетей тепловодоснабжения от ул. Центральная, д.40  до ул. Центральная, д.39 в с.п. Покур Нижневартовского района</t>
  </si>
  <si>
    <t>Замена участка сетей тепловодоснабжения от ул. Агапова, д.2 до ул. Агапова д.8б в с.п. Ваховск Нижневартовского района</t>
  </si>
  <si>
    <t>Замена участка сетей тепловодоснабжения от ул. Летная, 18 до ул. Центральная, д.10 в с. Охтеурье Нижневартовского района</t>
  </si>
  <si>
    <t>отдел жилищно-коммунального хозяйства, энергетики и строительства; МКУ УКС</t>
  </si>
  <si>
    <t>МКУ УКС</t>
  </si>
  <si>
    <t>1.2.16.</t>
  </si>
  <si>
    <t>1.2.17.</t>
  </si>
  <si>
    <t>1.2.18.</t>
  </si>
  <si>
    <t>1.2.19.</t>
  </si>
  <si>
    <t>1.2.20.</t>
  </si>
  <si>
    <t>1.2.21.</t>
  </si>
  <si>
    <t>1.2.22.</t>
  </si>
  <si>
    <t>Замена участка сетей тепловодоснабжения от  ул. Центральная,32 до ул. Озерная  1 в с. Охтеурье Нижневартовского района</t>
  </si>
  <si>
    <t>Замена участка сетей тепловодоснабжения от ул. Летная, 2- до узла подключения школы Летная, д.2а в с. Охтеурье Нижневартовского района</t>
  </si>
  <si>
    <t>Замена участка сетей тепловодоснабжения от  ул. Летная, д.18 (подключение МКД) в с.п. Охтеурье Нижневартовского района</t>
  </si>
  <si>
    <t>Выполнение оценки запасов подземных вод с целью оформления лицензии МУП "СЖКХ" на недропользование в п.Ваховск и с.Покур</t>
  </si>
  <si>
    <t>Благоустройство: сп. Зайцева Речка, снос неблагоприятных для проживания домов</t>
  </si>
  <si>
    <t>Водоотвод в с.Покур Нижневартовского района (ПИР)</t>
  </si>
  <si>
    <t>Постановление администрации Нижневартовского района от 26.10.2018 № 2452 "Об утверждении муниципальной программы «Жилищно-коммунальный комплекс и городская среда в Нижневартовском районе»</t>
  </si>
  <si>
    <t>Специалист отдела расходов бюджета  департамента финансов администрации района:___________________ (______________________)</t>
  </si>
  <si>
    <t xml:space="preserve">Произведена оплата за выполненые работы по договору от 12.03.2019 №415/И, МУП "БТИ г.Нижневартовска",  Газопровод с. Варьеган                                                                                       </t>
  </si>
  <si>
    <t>Артезианская скважина в с.Ларьяк (бурение)</t>
  </si>
  <si>
    <t>Снос жилых домов, признанных непригодными для проживания, многоквартирных жилых домов, признанных аварийными и подлежащими сносу (с.Корлики: ул. Молодежная, д.17; ул.Мира, д.1; ул.Центральная, д.18 кв.1, 2; ул.Дружбы, д.10 кв. 1, 2)</t>
  </si>
  <si>
    <t>1.3.6.</t>
  </si>
  <si>
    <t>1.3.7.</t>
  </si>
  <si>
    <t>1.3.8.</t>
  </si>
  <si>
    <t>1.3.9.</t>
  </si>
  <si>
    <t>Снос объектов, в том числе жилых помещений, признанных непригодными для проживания,
на территории сельского поселения Ваховск  (в с.п. Ваховск: ул.Таежная, д.1, ул.Озерная, д.11; в с.Охтеурье: ул.Набережная, д.12; ул.Цветочная, д.9; ул.Центральная, д.17 )</t>
  </si>
  <si>
    <t>Обустройство мест (площадок) накопления твердых коммунальных отходов сп. Ваховск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</si>
  <si>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</si>
  <si>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</si>
  <si>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</si>
  <si>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</si>
  <si>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</si>
  <si>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</si>
  <si>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</si>
  <si>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</si>
  <si>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</si>
  <si>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</si>
  <si>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Инициативное бюджетирование</t>
  </si>
  <si>
    <t>Устройство велопарковок  на дет.площадке по ул.Белорусская 22а в сп. Покур</t>
  </si>
  <si>
    <t>Устройство тематической площадки «Безопасность дорожного движения» по ул.Лесная  д. Вата</t>
  </si>
  <si>
    <t>Устройствовелопарковок  около СДК  в д. Вата</t>
  </si>
  <si>
    <t>Устройство ограждения детской площадки по ул.Новая в д. Вата</t>
  </si>
  <si>
    <t>Установка доски объявлений по ул. Лесная в д. Вата</t>
  </si>
  <si>
    <t>Устройство велопарковок  около многоквартирных домов в д. Вата</t>
  </si>
  <si>
    <t>Устройство детской игровой площадки по ул.Школьная 5 в п. Аган</t>
  </si>
  <si>
    <t>Праздничное оформление населенных пунктов сп.Ларьяк</t>
  </si>
  <si>
    <t>Устройство спортивной площадки по уд. Школьная, д.5, п.Аган</t>
  </si>
  <si>
    <t>Благоустройство существующих пожарных водоемов по ул. Школьная, д.7, п. Аган</t>
  </si>
  <si>
    <t>1.1.19.</t>
  </si>
  <si>
    <t>1.1.20.</t>
  </si>
  <si>
    <t>п.Ваховск Кладбище (ПИР)</t>
  </si>
  <si>
    <t>д.Вата Кладбище (ПИР)</t>
  </si>
  <si>
    <t>1.1.21.</t>
  </si>
  <si>
    <t>с.Ларьяк Административно-гостиничный комплекс по адресу: ул.Мирюгина,11</t>
  </si>
  <si>
    <t>Подключение к централизованным сетям ТВС жилых домов по ул.Набережная в с.Большетархово</t>
  </si>
  <si>
    <t>1.1.22.</t>
  </si>
  <si>
    <t>Произведена оплата за выполненые работы по муниципальному контракту от 15.04.2019 №08-ТО/19, ООО"ЮграИнвестПроект", с. Большетархово Сети тепловодоснабжения  (ПИР)</t>
  </si>
  <si>
    <t>2.6.</t>
  </si>
  <si>
    <t>Произведена оплата за выполненые работы по муниципальному контракту от 01.04.2019 №04-ТО/19,  ООО"ЮграИнвестПроект", Сетям теплоснабжения  по ул.Таежная и ул. Лесная в с.п.  Аган Нижневартовского района (ПИР)</t>
  </si>
  <si>
    <t>2.7.</t>
  </si>
  <si>
    <t>Произведена оплата за выполненые работы по муниципальному контракту от 27.03.2019 №01-ТО/19 ,  ООО ПКФ "Модулор", д. Вата Централизованные сети водоснабжения (ПИР)</t>
  </si>
  <si>
    <t>2.8.</t>
  </si>
  <si>
    <t>с. Покур Сети тепловодоснабжения  (ПИР)</t>
  </si>
  <si>
    <t>Произведена оплата за выполненые работы по муниципальному контракту от  02.04.2019№07-ТО/19 ,  ООО"ЮграИнвестПроект"", с. Покур Сети тепловодоснабжения  (ПИР)</t>
  </si>
  <si>
    <t>2.9.</t>
  </si>
  <si>
    <t>И.о. заместителя главы района по ЖКХ и строительству   __________________________ (М.Ю. Канышева)</t>
  </si>
  <si>
    <t>Замена участка сетей тепловодоснабжения от ул. Агапова, д.12- до ул. Промзона стр.13 котельная №1 в с.п. Ваховск Нижневартовского района</t>
  </si>
  <si>
    <t>Услуги по предоставлению статистической информации</t>
  </si>
  <si>
    <t>Обустройство мест (площадок) накопления твердых коммунальных отходов пгт Излучинск</t>
  </si>
  <si>
    <t>Замена водогрейного котла с горелкой в с.п. Покур</t>
  </si>
  <si>
    <t>Замена двух котлов в котельной в с.п.Ваховск</t>
  </si>
  <si>
    <t>Канализационные очистные сооружения в с.Корлики</t>
  </si>
  <si>
    <t xml:space="preserve">Замена котла в котельной в с.п. Ваховск </t>
  </si>
  <si>
    <t>Бурение артезианской скважины в с.Ларьяк (бурение)</t>
  </si>
  <si>
    <t>1.3.10.</t>
  </si>
  <si>
    <t>Устройство карт складирования твердых коммунальных отходов на полигонах п. Ваховск, п. Зайцева Речка, с. Большетархово, с. Покур</t>
  </si>
  <si>
    <t xml:space="preserve">Перечислена субсидия на финансовое обеспечение затрат на выполнение мероприятий   по подготовке объектов жилищно-коммунального хозяйства и социальной сферы к работе в осенне-зимний период на территории района, включающих приобретение энергоносителей (нефть, электроэнергия) и убытки, связанные с предоставлением услуги по теплоснабжению для надежного снабжения населения района коммунальными ресурсами, не учтенные Региональной службой по тарифам Ханты-Мансийского автономного округа – Югры в тарифе по услуге теплоснабжения.                                                                                                                                                                     Реконструкция, расширение, модернизация, строительство объектов системы водоснабжения и водоотведения, теплоснабжения, газоснабжения, электроснабжения.                                                                                                                     Перечислены 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 Ханты - Мансийского автономного округа - Югры  по цене электрической энергии зоны централизованного электроснабжения; на возмещение недополученных доходов организациям,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 - Мансийского  автономного округа - Югры по социально ориентированным тарифам. </t>
  </si>
  <si>
    <t xml:space="preserve">администрации городских и сельских поселений </t>
  </si>
  <si>
    <t>2.10.</t>
  </si>
  <si>
    <t>Реализация мепроприятий подпрограммы 5 "Формирование комфортной городской среды"</t>
  </si>
  <si>
    <t>2.11.</t>
  </si>
  <si>
    <t>Реализация мероприятия "Капитальный ремонт (с заменой) систем теплоснабжения, водоснабжения и водоотведения для подготовки к осенне-зимнему периоду"</t>
  </si>
  <si>
    <t>п. Аган Сети тепловодаснабжения ул. Советская, ул. Береговая (ПИР)</t>
  </si>
  <si>
    <t>Произведена оплата за выполненые работы по муниципальному контракту от 02.04.2019 №06-ТО/19, ООО"ЮграИнвестПроект", п. Аган Сети тепловодаснабжения ул. Советская, ул. Береговая (ПИР)</t>
  </si>
  <si>
    <t>Произведена оплата за выполненые работы по муниципальному контракту от 02.04.2019 №05-ТО/19 ,  ООО"ЮграИнвестПроект", с.п. Покур Резервуар нефтепродуктов (ПИР)</t>
  </si>
  <si>
    <t>Произведена оплата за выполненые работы по муниципальному контракту от 17.09.2019 №20-ТО/19 ,  ООО"ПромСпецСтрой",п.Ваховск Кладбище (ПИР)</t>
  </si>
  <si>
    <t>Произведена оплата за выполненые работы по муниципальному контракту от 06.09.2019 №17-ТО/19 ,  ООО ПКФ "Модулор", Водоотвод в с.Покур Нижневартовского района (ПИР)</t>
  </si>
  <si>
    <t>Произведена оплата за выполненые работы по муниципальному контракту от 15.04.2019 № 08-ТО/19 ,  ООО"ЮграИнвестПроект",Подключение к централизованным сетям ТВС жилых домов по ул.Набережная в с.Большетархово</t>
  </si>
  <si>
    <t>График (сетевой график)реализации  муниципальной программы за декабрь 2019 год</t>
  </si>
  <si>
    <t>Благоустройство общественной территории в п. Ваховск, ул. Таежная, ул.Юбилейная (скамеки, урны)</t>
  </si>
  <si>
    <t>Благоустройство детской игравой площадки по ул. Геологов, д.17, в п Ваховск</t>
  </si>
  <si>
    <t>5.1.24</t>
  </si>
  <si>
    <r>
      <t>Доля населения Нижневартовского района, обеспеченного качественной питьевой водой из систем централизованного водоснабжения до 99% в период до 1 января 2025 года, %</t>
    </r>
    <r>
      <rPr>
        <vertAlign val="superscript"/>
        <sz val="11"/>
        <color indexed="8"/>
        <rFont val="Times New Roman"/>
        <family val="1"/>
        <charset val="204"/>
      </rPr>
      <t>&lt;1&gt;</t>
    </r>
  </si>
  <si>
    <t>Количество благоустроенных дворовых территорий многоквартирных домов, ед. &lt;2&gt;, в том числе:</t>
  </si>
  <si>
    <t>в рамках мероприятия «Портфель проектов «Жилье и городская среда», региональный проект «Формирование комфортной городской среды», ед.</t>
  </si>
  <si>
    <t>в рамках мероприятия «Инициативное бюджетирование», ед.</t>
  </si>
  <si>
    <t>Количество благоустроенных мест общего пользования, ед. &lt;3&gt;, в том числе:</t>
  </si>
  <si>
    <t>3.2.</t>
  </si>
  <si>
    <t>4.</t>
  </si>
  <si>
    <r>
      <t>Доля площади жилищного фонда, обеспеченного всеми видами благоустройства, в общей площади жилищного фонда, %</t>
    </r>
    <r>
      <rPr>
        <vertAlign val="superscript"/>
        <sz val="11"/>
        <color indexed="8"/>
        <rFont val="Times New Roman"/>
        <family val="1"/>
        <charset val="204"/>
      </rPr>
      <t>&lt;4&gt;</t>
    </r>
  </si>
  <si>
    <t>5.</t>
  </si>
  <si>
    <r>
      <t>Доля площади жилищного фонда, обеспеченного централизованным водоснабжением, %</t>
    </r>
    <r>
      <rPr>
        <vertAlign val="superscript"/>
        <sz val="11"/>
        <color indexed="8"/>
        <rFont val="Times New Roman"/>
        <family val="1"/>
        <charset val="204"/>
      </rPr>
      <t>&lt;5&gt;</t>
    </r>
  </si>
  <si>
    <t>6.</t>
  </si>
  <si>
    <r>
      <t>Доля площади жилищного фонда, обеспеченного централизованным теплоснабжением, %</t>
    </r>
    <r>
      <rPr>
        <vertAlign val="superscript"/>
        <sz val="11"/>
        <color indexed="8"/>
        <rFont val="Times New Roman"/>
        <family val="1"/>
        <charset val="204"/>
      </rPr>
      <t>&lt;6&gt;</t>
    </r>
  </si>
  <si>
    <t>7.</t>
  </si>
  <si>
    <r>
      <t>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  </r>
    <r>
      <rPr>
        <vertAlign val="superscript"/>
        <sz val="11"/>
        <color indexed="8"/>
        <rFont val="Times New Roman"/>
        <family val="1"/>
        <charset val="204"/>
      </rPr>
      <t>&lt;7&gt;</t>
    </r>
  </si>
  <si>
    <t>8.</t>
  </si>
  <si>
    <t>Количество благоустроенных общественных пространств, включенных в государственные (муниципальные) программы формирования современной городской среды, ед.</t>
  </si>
  <si>
    <t>Значение показателя на 2019 год</t>
  </si>
  <si>
    <t>1.1. Общие целевые показатели в области энергосбережения и повышения энергетической эффективности</t>
  </si>
  <si>
    <t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муниципального образования, %</t>
  </si>
  <si>
    <t>1.1.2.</t>
  </si>
  <si>
    <t>Доля объема тепловой энергии, расчеты за которую осуществляются с использованием приборов учета, в общем объеме тепловой энергии, потребляемой (используемой) на территории муниципального образования, %</t>
  </si>
  <si>
    <t>Доля объема холодной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образования, %</t>
  </si>
  <si>
    <t>Доля объема горячей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образования, %</t>
  </si>
  <si>
    <t>Доля объема природного газа, расчеты за который осуществляются с использованием приборов учета, в общем объеме природного газа, потребляемого (используемого) на территории муниципального образования, %</t>
  </si>
  <si>
    <t>Доля объема энергетических ресурсов, производимых с использованием возобновляемых источников энергии и (или) вторичных энергетических ресурсов, в общем объеме энергетических ресурсов, производимых на территории муниципального образования, %</t>
  </si>
  <si>
    <t>2.1. Целевые показатели в области энергосбережения и повышения энергетической эффективности в муниципальном секторе</t>
  </si>
  <si>
    <t>Удельный расход электрической энергии на снабжение муниципальных бюджетных учреждений (в расчете на 1 кв. метр общей площади), кВт*ч</t>
  </si>
  <si>
    <t xml:space="preserve">Удельный расход тепловой энергии на снабжение муниципальных бюджетных учреждений (в расчете на 1 кв. метр общей площади), Гкал </t>
  </si>
  <si>
    <t>2.1.3.</t>
  </si>
  <si>
    <t>Удельный расход холодной воды на снабжение муниципальных бюджетных учреждений (в расчете на 1 человека), куб. м</t>
  </si>
  <si>
    <t>2.1.4.</t>
  </si>
  <si>
    <t>2.1.5.</t>
  </si>
  <si>
    <t>2.1.6.</t>
  </si>
  <si>
    <t>Отношение экономии энергетических ресурсов и воды в стоимостном выражении, достижение которой планируется в результате реализации энергосервисных контрактов (договоров), заключенных муниципальными бюджетными учреждениями к общему объему финансирования муниципальной программы, %</t>
  </si>
  <si>
    <t>2.1.7.</t>
  </si>
  <si>
    <t>Количество энергосервисных договоров (контрактов), заключенных органами местного самоуправления и муниципальными бюджетными учреждениями, шт.</t>
  </si>
  <si>
    <t>2.2. Целевые показатели в области энергосбережения и повышения энергетической эффективности в жилищном фонде</t>
  </si>
  <si>
    <t>Удельный расход природного газа на снабжение муниципальных бюджетных учреждений (в расчете на 1 человека), куб. м/чел.</t>
  </si>
  <si>
    <t>Удельный расход горячей воды на снабжение муниципальных бюджетных учреждений (в расчете на 1 человека), куб. м</t>
  </si>
  <si>
    <t>2.2.1.</t>
  </si>
  <si>
    <t xml:space="preserve">Удельный расход электрической энергии в многоквартирных домах (в расчете на 1 кв. метр общей площади), кВт*ч </t>
  </si>
  <si>
    <t>2.2.2.</t>
  </si>
  <si>
    <t xml:space="preserve">Удельный расход тепловой энергии в многоквартирных домах (в расчете на 1 кв. метр общей площади), Гкал </t>
  </si>
  <si>
    <t>2.2.3.</t>
  </si>
  <si>
    <t>Удельный расход холодной воды в многоквартирных домах (в расчете на 1 человека), куб. м</t>
  </si>
  <si>
    <t>2.2.4.</t>
  </si>
  <si>
    <t xml:space="preserve">Удельный расход горячей воды в многоквартирных домах (в расчете на 1 человека), куб. м </t>
  </si>
  <si>
    <t>2.2.5.</t>
  </si>
  <si>
    <t>Удельный расход природного газа в многоквартирных домах с индивидуальными системами газового отопления (в расчете на 1 кв. м общей площади), тыс. куб. м/кв. м</t>
  </si>
  <si>
    <t>2.2.6.</t>
  </si>
  <si>
    <t>Удельный расход природного газа в многоквартирных домах с иными системами теплоснабжения (в расчете на 1 человека), тыс. куб. м/чел.</t>
  </si>
  <si>
    <t>2.2.7.</t>
  </si>
  <si>
    <t>Удельный суммарный расход энергетических ресурсов в многоквартирных домах, т.у.т./кв. м</t>
  </si>
  <si>
    <t xml:space="preserve">2.3. Целевые показатели в области энергосбережения и повышения энергетической эффективности в системах коммунальной
инфраструктуры
</t>
  </si>
  <si>
    <t>2.3.1.</t>
  </si>
  <si>
    <t>Удельный расход топлива на выработку тепловой энергии на котельных, т.у.т.</t>
  </si>
  <si>
    <t>2.3.2.</t>
  </si>
  <si>
    <t>Удельный расход электрической энергии, используемой при передаче тепловой энергии в системах теплоснабжения, тыс. кВт*ч/тыс. куб. м</t>
  </si>
  <si>
    <t>2.3.3.</t>
  </si>
  <si>
    <t>Удельный расход электрической энергии, используемой для передачи (транспортировки) воды в системах водоснабжения (на 1 куб. метр), тыс. кВт*ч/тыс. куб. м</t>
  </si>
  <si>
    <t>2.3.4.</t>
  </si>
  <si>
    <t>Удельный расход электрической энергии, используемой в системах водоотведения (на 1 куб. метр), тыс. кВт*ч/тыс. куб. м</t>
  </si>
  <si>
    <t>2.3.5.</t>
  </si>
  <si>
    <t>Удельный расход топлива на выработку тепловой энергии на тепловых электростанциях</t>
  </si>
  <si>
    <t>2.3.6.</t>
  </si>
  <si>
    <t>Удельный расход электрической энергии в системах уличного освещения (на 1 кв. метр освещаемой площади с уровнем освещенности, соответствующим установленным нормативам)</t>
  </si>
  <si>
    <t>2.3.7.</t>
  </si>
  <si>
    <t>Удельный вес проб воды, не отвечающих гигиеническим нормативам: по санитарно-химическим показателям, %</t>
  </si>
  <si>
    <t>2.3.8.</t>
  </si>
  <si>
    <t>Доля уличной водопроводной сети, нуждающейся в замене, %</t>
  </si>
  <si>
    <t>2.3.9.</t>
  </si>
  <si>
    <t>Доля уличной тепловой сети, нуждающейся в замене, %</t>
  </si>
  <si>
    <t>2.3.10.</t>
  </si>
  <si>
    <t>Доля сточных вод, очищенных до нормативных значений, в общем объеме сточных вод, пропущенных через очистные сооружения, %</t>
  </si>
  <si>
    <t>2.3.11.</t>
  </si>
  <si>
    <t>Доля потерь воды при ее передаче в общем объеме переданной, %</t>
  </si>
  <si>
    <t>2.3.12.</t>
  </si>
  <si>
    <t>Доля потерь тепловой энергии при ее передачи в общем объеме, %</t>
  </si>
  <si>
    <t>2.3.13.</t>
  </si>
  <si>
    <t>Уровень газификации котельных, %</t>
  </si>
  <si>
    <t>2.3.14.</t>
  </si>
  <si>
    <t>2.3.15.</t>
  </si>
  <si>
    <t>Доля систем коммунальной инфраструктуры и иных объектов коммунального хозяйства государственных и муниципальных предприятий, осуществляющих неэффективное управление, переданных частным операторам на основе концессионных соглашений в соответствии с графиками, актуализированными на основании проведенного анализа эффективности управления, %</t>
  </si>
  <si>
    <t>И.О. начальника отдела ЖКХ, энергетики и строительства   __________________________ (Е.Н. Корчагина)</t>
  </si>
  <si>
    <t>в т.ч.иные источники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</si>
</sst>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  <numFmt numFmtId="172" formatCode="_-* #,##0.0_р_._-;\-* #,##0.0_р_._-;_-* &quot;-&quot;??_р_._-;_-@_-"/>
    <numFmt numFmtId="173" formatCode="_-* #,##0_р_._-;\-* #,##0_р_._-;_-* &quot;-&quot;?_р_._-;_-@_-"/>
    <numFmt numFmtId="174" formatCode="_-* #,##0.000_р_._-;\-* #,##0.000_р_._-;_-* &quot;-&quot;?_р_._-;_-@_-"/>
    <numFmt numFmtId="175" formatCode="_-* #,##0.00_р_._-;\-* #,##0.00_р_._-;_-* &quot;-&quot;?_р_._-;_-@_-"/>
    <numFmt numFmtId="176" formatCode="_-* #,##0.00000_р_._-;\-* #,##0.00000_р_._-;_-* &quot;-&quot;?_р_._-;_-@_-"/>
    <numFmt numFmtId="177" formatCode="_-* #,##0.0000_р_._-;\-* #,##0.0000_р_._-;_-* &quot;-&quot;?_р_._-;_-@_-"/>
    <numFmt numFmtId="178" formatCode="#,##0.000_ ;\-#,##0.000\ "/>
  </numFmts>
  <fonts count="3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Arial Cyr"/>
      <charset val="204"/>
    </font>
    <font>
      <sz val="14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164" fontId="13" fillId="0" borderId="0" applyFont="0" applyFill="0" applyBorder="0" applyAlignment="0" applyProtection="0"/>
  </cellStyleXfs>
  <cellXfs count="417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9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36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0" xfId="0" applyFont="1"/>
    <xf numFmtId="170" fontId="3" fillId="0" borderId="1" xfId="2" applyNumberFormat="1" applyFont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1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1" fillId="0" borderId="0" xfId="0" applyFont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left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15" fillId="3" borderId="0" xfId="0" applyNumberFormat="1" applyFont="1" applyFill="1" applyAlignment="1">
      <alignment horizontal="center"/>
    </xf>
    <xf numFmtId="0" fontId="23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4" fillId="3" borderId="0" xfId="0" applyFont="1" applyFill="1"/>
    <xf numFmtId="0" fontId="25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26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2" fillId="3" borderId="0" xfId="0" applyFont="1" applyFill="1" applyAlignment="1">
      <alignment horizontal="center" vertical="center"/>
    </xf>
    <xf numFmtId="0" fontId="27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vertical="center"/>
    </xf>
    <xf numFmtId="0" fontId="28" fillId="3" borderId="0" xfId="0" applyFont="1" applyFill="1"/>
    <xf numFmtId="0" fontId="6" fillId="3" borderId="0" xfId="0" applyFont="1" applyFill="1" applyAlignment="1">
      <alignment horizontal="left"/>
    </xf>
    <xf numFmtId="0" fontId="16" fillId="3" borderId="1" xfId="0" applyNumberFormat="1" applyFont="1" applyFill="1" applyBorder="1" applyAlignment="1">
      <alignment horizontal="left" vertical="top"/>
    </xf>
    <xf numFmtId="0" fontId="3" fillId="0" borderId="29" xfId="0" applyFont="1" applyBorder="1" applyAlignment="1">
      <alignment horizontal="center" vertical="top" wrapText="1"/>
    </xf>
    <xf numFmtId="0" fontId="3" fillId="0" borderId="1" xfId="0" applyFont="1" applyBorder="1"/>
    <xf numFmtId="172" fontId="27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0" fontId="3" fillId="0" borderId="2" xfId="0" applyNumberFormat="1" applyFont="1" applyFill="1" applyBorder="1" applyAlignment="1" applyProtection="1">
      <alignment horizontal="center" vertical="top" wrapText="1"/>
    </xf>
    <xf numFmtId="10" fontId="3" fillId="0" borderId="15" xfId="0" applyNumberFormat="1" applyFont="1" applyFill="1" applyBorder="1" applyAlignment="1" applyProtection="1">
      <alignment horizontal="center" vertical="top" wrapText="1"/>
    </xf>
    <xf numFmtId="165" fontId="3" fillId="0" borderId="31" xfId="0" applyNumberFormat="1" applyFont="1" applyFill="1" applyBorder="1" applyAlignment="1" applyProtection="1">
      <alignment horizontal="center" vertical="top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28" xfId="0" applyNumberFormat="1" applyFont="1" applyFill="1" applyBorder="1" applyAlignment="1" applyProtection="1">
      <alignment horizontal="center" vertical="center" wrapText="1"/>
    </xf>
    <xf numFmtId="1" fontId="3" fillId="0" borderId="23" xfId="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169" fontId="3" fillId="0" borderId="1" xfId="2" applyNumberFormat="1" applyFont="1" applyFill="1" applyBorder="1" applyAlignment="1" applyProtection="1">
      <alignment horizontal="right" vertical="top" wrapText="1"/>
    </xf>
    <xf numFmtId="169" fontId="1" fillId="0" borderId="1" xfId="2" applyNumberFormat="1" applyFont="1" applyFill="1" applyBorder="1" applyAlignment="1" applyProtection="1">
      <alignment horizontal="right" vertical="top" wrapText="1"/>
    </xf>
    <xf numFmtId="10" fontId="1" fillId="0" borderId="1" xfId="2" applyNumberFormat="1" applyFont="1" applyFill="1" applyBorder="1" applyAlignment="1" applyProtection="1">
      <alignment horizontal="right" vertical="top" wrapText="1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wrapText="1"/>
    </xf>
    <xf numFmtId="10" fontId="3" fillId="0" borderId="1" xfId="2" applyNumberFormat="1" applyFont="1" applyFill="1" applyBorder="1" applyAlignment="1" applyProtection="1">
      <alignment horizontal="right" vertical="top" wrapText="1"/>
    </xf>
    <xf numFmtId="172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left"/>
    </xf>
    <xf numFmtId="1" fontId="3" fillId="0" borderId="10" xfId="0" applyNumberFormat="1" applyFont="1" applyFill="1" applyBorder="1" applyAlignment="1" applyProtection="1">
      <alignment horizontal="center" vertical="center" wrapText="1"/>
    </xf>
    <xf numFmtId="1" fontId="3" fillId="0" borderId="24" xfId="0" applyNumberFormat="1" applyFont="1" applyFill="1" applyBorder="1" applyAlignment="1" applyProtection="1">
      <alignment horizontal="center" vertical="center" wrapText="1"/>
    </xf>
    <xf numFmtId="0" fontId="3" fillId="0" borderId="38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24" xfId="0" applyNumberFormat="1" applyFont="1" applyFill="1" applyBorder="1" applyAlignment="1" applyProtection="1">
      <alignment horizontal="center" vertical="center" wrapText="1"/>
    </xf>
    <xf numFmtId="165" fontId="1" fillId="0" borderId="1" xfId="0" applyNumberFormat="1" applyFont="1" applyFill="1" applyBorder="1" applyAlignment="1" applyProtection="1">
      <alignment horizontal="left" vertical="top" wrapText="1"/>
    </xf>
    <xf numFmtId="0" fontId="29" fillId="0" borderId="1" xfId="0" applyFont="1" applyBorder="1" applyAlignment="1">
      <alignment horizontal="center" vertical="top"/>
    </xf>
    <xf numFmtId="172" fontId="30" fillId="0" borderId="1" xfId="0" applyNumberFormat="1" applyFont="1" applyFill="1" applyBorder="1" applyAlignment="1">
      <alignment vertical="center"/>
    </xf>
    <xf numFmtId="172" fontId="27" fillId="0" borderId="1" xfId="2" applyNumberFormat="1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top"/>
    </xf>
    <xf numFmtId="0" fontId="29" fillId="0" borderId="1" xfId="0" applyFont="1" applyBorder="1"/>
    <xf numFmtId="0" fontId="3" fillId="0" borderId="0" xfId="0" applyFont="1" applyFill="1" applyBorder="1" applyAlignment="1" applyProtection="1">
      <alignment horizontal="left" wrapText="1"/>
    </xf>
    <xf numFmtId="173" fontId="1" fillId="0" borderId="1" xfId="2" applyNumberFormat="1" applyFont="1" applyFill="1" applyBorder="1" applyAlignment="1" applyProtection="1">
      <alignment horizontal="right" vertical="top" wrapText="1"/>
    </xf>
    <xf numFmtId="0" fontId="27" fillId="0" borderId="1" xfId="0" applyFont="1" applyFill="1" applyBorder="1" applyAlignment="1">
      <alignment horizontal="left" vertical="top" wrapText="1"/>
    </xf>
    <xf numFmtId="0" fontId="31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left"/>
    </xf>
    <xf numFmtId="165" fontId="31" fillId="0" borderId="0" xfId="0" applyNumberFormat="1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165" fontId="31" fillId="0" borderId="0" xfId="2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Alignment="1">
      <alignment horizontal="center" vertical="top" wrapText="1"/>
    </xf>
    <xf numFmtId="167" fontId="3" fillId="0" borderId="1" xfId="2" applyNumberFormat="1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72" fontId="30" fillId="0" borderId="1" xfId="0" applyNumberFormat="1" applyFont="1" applyFill="1" applyBorder="1"/>
    <xf numFmtId="0" fontId="3" fillId="3" borderId="1" xfId="0" applyFont="1" applyFill="1" applyBorder="1" applyAlignment="1">
      <alignment horizontal="left" vertical="top" wrapText="1"/>
    </xf>
    <xf numFmtId="174" fontId="1" fillId="0" borderId="1" xfId="2" applyNumberFormat="1" applyFont="1" applyFill="1" applyBorder="1" applyAlignment="1" applyProtection="1">
      <alignment horizontal="righ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top"/>
    </xf>
    <xf numFmtId="175" fontId="1" fillId="0" borderId="1" xfId="2" applyNumberFormat="1" applyFont="1" applyFill="1" applyBorder="1" applyAlignment="1" applyProtection="1">
      <alignment horizontal="righ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176" fontId="1" fillId="0" borderId="1" xfId="2" applyNumberFormat="1" applyFont="1" applyFill="1" applyBorder="1" applyAlignment="1" applyProtection="1">
      <alignment horizontal="right" vertical="top" wrapText="1"/>
    </xf>
    <xf numFmtId="165" fontId="3" fillId="0" borderId="1" xfId="0" applyNumberFormat="1" applyFont="1" applyFill="1" applyBorder="1" applyAlignment="1" applyProtection="1">
      <alignment horizontal="center" vertical="top" wrapText="1"/>
    </xf>
    <xf numFmtId="174" fontId="3" fillId="0" borderId="1" xfId="2" applyNumberFormat="1" applyFont="1" applyFill="1" applyBorder="1" applyAlignment="1" applyProtection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" fontId="3" fillId="3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vertical="top" wrapText="1"/>
    </xf>
    <xf numFmtId="177" fontId="3" fillId="0" borderId="1" xfId="2" applyNumberFormat="1" applyFont="1" applyFill="1" applyBorder="1" applyAlignment="1" applyProtection="1">
      <alignment horizontal="righ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165" fontId="3" fillId="0" borderId="1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wrapText="1"/>
    </xf>
    <xf numFmtId="165" fontId="3" fillId="0" borderId="1" xfId="0" applyNumberFormat="1" applyFont="1" applyFill="1" applyBorder="1" applyAlignment="1" applyProtection="1">
      <alignment horizontal="center" vertical="top" wrapText="1"/>
    </xf>
    <xf numFmtId="165" fontId="3" fillId="0" borderId="4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165" fontId="3" fillId="0" borderId="9" xfId="0" applyNumberFormat="1" applyFont="1" applyFill="1" applyBorder="1" applyAlignment="1" applyProtection="1">
      <alignment horizontal="center" vertical="top" wrapText="1"/>
    </xf>
    <xf numFmtId="165" fontId="3" fillId="0" borderId="0" xfId="0" applyNumberFormat="1" applyFont="1" applyFill="1" applyBorder="1" applyAlignment="1" applyProtection="1">
      <alignment horizontal="center" vertical="top" wrapText="1"/>
    </xf>
    <xf numFmtId="0" fontId="18" fillId="0" borderId="0" xfId="0" applyFont="1" applyAlignment="1">
      <alignment horizontal="center" vertical="top" wrapText="1"/>
    </xf>
    <xf numFmtId="176" fontId="3" fillId="0" borderId="1" xfId="2" applyNumberFormat="1" applyFont="1" applyFill="1" applyBorder="1" applyAlignment="1" applyProtection="1">
      <alignment horizontal="right" vertical="top" wrapText="1"/>
    </xf>
    <xf numFmtId="169" fontId="3" fillId="0" borderId="1" xfId="0" applyNumberFormat="1" applyFont="1" applyFill="1" applyBorder="1" applyAlignment="1" applyProtection="1">
      <alignment horizontal="left" vertical="top" wrapText="1"/>
    </xf>
    <xf numFmtId="172" fontId="27" fillId="4" borderId="1" xfId="2" applyNumberFormat="1" applyFont="1" applyFill="1" applyBorder="1" applyAlignment="1">
      <alignment vertical="center"/>
    </xf>
    <xf numFmtId="0" fontId="3" fillId="4" borderId="7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167" fontId="3" fillId="0" borderId="0" xfId="2" applyNumberFormat="1" applyFont="1" applyBorder="1" applyAlignment="1">
      <alignment horizontal="center" vertical="top" wrapText="1"/>
    </xf>
    <xf numFmtId="170" fontId="3" fillId="0" borderId="0" xfId="2" applyNumberFormat="1" applyFont="1" applyBorder="1" applyAlignment="1">
      <alignment horizontal="center" vertical="top" wrapText="1"/>
    </xf>
    <xf numFmtId="171" fontId="3" fillId="0" borderId="0" xfId="2" applyNumberFormat="1" applyFont="1" applyBorder="1" applyAlignment="1">
      <alignment horizontal="center" vertical="top" wrapText="1"/>
    </xf>
    <xf numFmtId="0" fontId="3" fillId="0" borderId="0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justify" vertical="center" wrapText="1"/>
    </xf>
    <xf numFmtId="0" fontId="21" fillId="0" borderId="0" xfId="0" applyFont="1" applyAlignment="1">
      <alignment wrapText="1"/>
    </xf>
    <xf numFmtId="0" fontId="15" fillId="0" borderId="1" xfId="0" applyFont="1" applyBorder="1" applyAlignment="1">
      <alignment horizontal="right" vertical="top"/>
    </xf>
    <xf numFmtId="0" fontId="21" fillId="0" borderId="1" xfId="0" applyFont="1" applyBorder="1" applyAlignment="1">
      <alignment horizontal="right" vertical="top"/>
    </xf>
    <xf numFmtId="0" fontId="3" fillId="0" borderId="10" xfId="0" applyFont="1" applyFill="1" applyBorder="1" applyAlignment="1" applyProtection="1">
      <alignment horizontal="center" vertical="top" wrapText="1"/>
    </xf>
    <xf numFmtId="0" fontId="15" fillId="0" borderId="10" xfId="0" applyFont="1" applyBorder="1" applyAlignment="1">
      <alignment horizontal="right" vertical="top"/>
    </xf>
    <xf numFmtId="170" fontId="3" fillId="0" borderId="28" xfId="2" applyNumberFormat="1" applyFont="1" applyBorder="1" applyAlignment="1">
      <alignment horizontal="center" vertical="top" wrapText="1"/>
    </xf>
    <xf numFmtId="171" fontId="3" fillId="0" borderId="28" xfId="2" applyNumberFormat="1" applyFont="1" applyBorder="1" applyAlignment="1">
      <alignment horizontal="center" vertical="top" wrapText="1"/>
    </xf>
    <xf numFmtId="170" fontId="3" fillId="0" borderId="10" xfId="2" applyNumberFormat="1" applyFont="1" applyBorder="1" applyAlignment="1">
      <alignment horizontal="center" vertical="top" wrapText="1"/>
    </xf>
    <xf numFmtId="167" fontId="3" fillId="0" borderId="10" xfId="2" applyNumberFormat="1" applyFont="1" applyBorder="1" applyAlignment="1">
      <alignment horizontal="center" vertical="top" wrapText="1"/>
    </xf>
    <xf numFmtId="0" fontId="3" fillId="0" borderId="10" xfId="0" applyFont="1" applyBorder="1"/>
    <xf numFmtId="171" fontId="3" fillId="0" borderId="1" xfId="2" applyNumberFormat="1" applyFont="1" applyBorder="1" applyAlignment="1">
      <alignment horizontal="center" vertical="top" wrapText="1"/>
    </xf>
    <xf numFmtId="167" fontId="3" fillId="0" borderId="28" xfId="2" applyNumberFormat="1" applyFont="1" applyBorder="1" applyAlignment="1">
      <alignment horizontal="center" vertical="top" wrapText="1"/>
    </xf>
    <xf numFmtId="0" fontId="10" fillId="0" borderId="4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16" fillId="0" borderId="1" xfId="0" applyFont="1" applyBorder="1" applyAlignment="1">
      <alignment vertical="top"/>
    </xf>
    <xf numFmtId="178" fontId="3" fillId="0" borderId="1" xfId="2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vertical="top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top" wrapText="1"/>
    </xf>
    <xf numFmtId="49" fontId="3" fillId="0" borderId="8" xfId="0" applyNumberFormat="1" applyFont="1" applyFill="1" applyBorder="1" applyAlignment="1" applyProtection="1">
      <alignment horizontal="center" vertical="top" wrapText="1"/>
    </xf>
    <xf numFmtId="49" fontId="3" fillId="0" borderId="5" xfId="0" applyNumberFormat="1" applyFont="1" applyFill="1" applyBorder="1" applyAlignment="1" applyProtection="1">
      <alignment horizontal="center" vertical="top" wrapText="1"/>
    </xf>
    <xf numFmtId="165" fontId="3" fillId="0" borderId="10" xfId="0" applyNumberFormat="1" applyFont="1" applyFill="1" applyBorder="1" applyAlignment="1" applyProtection="1">
      <alignment horizontal="center" vertical="top" wrapText="1"/>
    </xf>
    <xf numFmtId="165" fontId="3" fillId="0" borderId="8" xfId="0" applyNumberFormat="1" applyFont="1" applyFill="1" applyBorder="1" applyAlignment="1" applyProtection="1">
      <alignment horizontal="center" vertical="top" wrapText="1"/>
    </xf>
    <xf numFmtId="165" fontId="3" fillId="0" borderId="5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165" fontId="3" fillId="0" borderId="1" xfId="0" applyNumberFormat="1" applyFont="1" applyFill="1" applyBorder="1" applyAlignment="1" applyProtection="1">
      <alignment horizontal="left" vertical="top" wrapText="1"/>
    </xf>
    <xf numFmtId="165" fontId="3" fillId="0" borderId="28" xfId="0" applyNumberFormat="1" applyFont="1" applyFill="1" applyBorder="1" applyAlignment="1" applyProtection="1">
      <alignment horizontal="center" vertical="top" wrapText="1"/>
    </xf>
    <xf numFmtId="165" fontId="3" fillId="0" borderId="23" xfId="0" applyNumberFormat="1" applyFont="1" applyFill="1" applyBorder="1" applyAlignment="1" applyProtection="1">
      <alignment horizontal="center" vertical="top" wrapText="1"/>
    </xf>
    <xf numFmtId="165" fontId="3" fillId="0" borderId="24" xfId="0" applyNumberFormat="1" applyFont="1" applyFill="1" applyBorder="1" applyAlignment="1" applyProtection="1">
      <alignment horizontal="center" vertical="top" wrapText="1"/>
    </xf>
    <xf numFmtId="165" fontId="3" fillId="0" borderId="9" xfId="0" applyNumberFormat="1" applyFont="1" applyFill="1" applyBorder="1" applyAlignment="1" applyProtection="1">
      <alignment horizontal="center" vertical="top" wrapText="1"/>
    </xf>
    <xf numFmtId="165" fontId="3" fillId="0" borderId="0" xfId="0" applyNumberFormat="1" applyFont="1" applyFill="1" applyBorder="1" applyAlignment="1" applyProtection="1">
      <alignment horizontal="center" vertical="top" wrapText="1"/>
    </xf>
    <xf numFmtId="165" fontId="3" fillId="0" borderId="15" xfId="0" applyNumberFormat="1" applyFont="1" applyFill="1" applyBorder="1" applyAlignment="1" applyProtection="1">
      <alignment horizontal="center" vertical="top" wrapText="1"/>
    </xf>
    <xf numFmtId="165" fontId="3" fillId="0" borderId="27" xfId="0" applyNumberFormat="1" applyFont="1" applyFill="1" applyBorder="1" applyAlignment="1" applyProtection="1">
      <alignment horizontal="center" vertical="top" wrapText="1"/>
    </xf>
    <xf numFmtId="165" fontId="3" fillId="0" borderId="6" xfId="0" applyNumberFormat="1" applyFont="1" applyFill="1" applyBorder="1" applyAlignment="1" applyProtection="1">
      <alignment horizontal="center" vertical="top" wrapText="1"/>
    </xf>
    <xf numFmtId="165" fontId="3" fillId="0" borderId="3" xfId="0" applyNumberFormat="1" applyFont="1" applyFill="1" applyBorder="1" applyAlignment="1" applyProtection="1">
      <alignment horizontal="center" vertical="top" wrapText="1"/>
    </xf>
    <xf numFmtId="165" fontId="1" fillId="0" borderId="28" xfId="0" applyNumberFormat="1" applyFont="1" applyFill="1" applyBorder="1" applyAlignment="1" applyProtection="1">
      <alignment horizontal="center" vertical="top" wrapText="1"/>
    </xf>
    <xf numFmtId="165" fontId="1" fillId="0" borderId="23" xfId="0" applyNumberFormat="1" applyFont="1" applyFill="1" applyBorder="1" applyAlignment="1" applyProtection="1">
      <alignment horizontal="center" vertical="top" wrapText="1"/>
    </xf>
    <xf numFmtId="165" fontId="1" fillId="0" borderId="24" xfId="0" applyNumberFormat="1" applyFont="1" applyFill="1" applyBorder="1" applyAlignment="1" applyProtection="1">
      <alignment horizontal="center" vertical="top" wrapText="1"/>
    </xf>
    <xf numFmtId="165" fontId="1" fillId="0" borderId="9" xfId="0" applyNumberFormat="1" applyFont="1" applyFill="1" applyBorder="1" applyAlignment="1" applyProtection="1">
      <alignment horizontal="center" vertical="top" wrapText="1"/>
    </xf>
    <xf numFmtId="165" fontId="1" fillId="0" borderId="0" xfId="0" applyNumberFormat="1" applyFont="1" applyFill="1" applyBorder="1" applyAlignment="1" applyProtection="1">
      <alignment horizontal="center" vertical="top" wrapText="1"/>
    </xf>
    <xf numFmtId="165" fontId="1" fillId="0" borderId="15" xfId="0" applyNumberFormat="1" applyFont="1" applyFill="1" applyBorder="1" applyAlignment="1" applyProtection="1">
      <alignment horizontal="center" vertical="top" wrapText="1"/>
    </xf>
    <xf numFmtId="165" fontId="1" fillId="0" borderId="27" xfId="0" applyNumberFormat="1" applyFont="1" applyFill="1" applyBorder="1" applyAlignment="1" applyProtection="1">
      <alignment horizontal="center" vertical="top" wrapText="1"/>
    </xf>
    <xf numFmtId="165" fontId="1" fillId="0" borderId="6" xfId="0" applyNumberFormat="1" applyFont="1" applyFill="1" applyBorder="1" applyAlignment="1" applyProtection="1">
      <alignment horizontal="center" vertical="top" wrapText="1"/>
    </xf>
    <xf numFmtId="165" fontId="1" fillId="0" borderId="3" xfId="0" applyNumberFormat="1" applyFont="1" applyFill="1" applyBorder="1" applyAlignment="1" applyProtection="1">
      <alignment horizontal="center" vertical="top" wrapText="1"/>
    </xf>
    <xf numFmtId="0" fontId="3" fillId="0" borderId="28" xfId="0" applyFont="1" applyFill="1" applyBorder="1" applyAlignment="1" applyProtection="1">
      <alignment horizontal="center" vertical="top" wrapText="1"/>
    </xf>
    <xf numFmtId="0" fontId="3" fillId="0" borderId="23" xfId="0" applyFont="1" applyFill="1" applyBorder="1" applyAlignment="1" applyProtection="1">
      <alignment horizontal="center" vertical="top" wrapText="1"/>
    </xf>
    <xf numFmtId="0" fontId="3" fillId="0" borderId="24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3" fillId="0" borderId="15" xfId="0" applyFont="1" applyFill="1" applyBorder="1" applyAlignment="1" applyProtection="1">
      <alignment horizontal="center" vertical="top" wrapText="1"/>
    </xf>
    <xf numFmtId="0" fontId="3" fillId="0" borderId="27" xfId="0" applyFont="1" applyFill="1" applyBorder="1" applyAlignment="1" applyProtection="1">
      <alignment horizontal="center" vertical="top" wrapText="1"/>
    </xf>
    <xf numFmtId="0" fontId="3" fillId="0" borderId="6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Fill="1" applyAlignment="1">
      <alignment horizontal="left" wrapText="1"/>
    </xf>
    <xf numFmtId="0" fontId="3" fillId="0" borderId="1" xfId="0" applyFont="1" applyFill="1" applyBorder="1" applyAlignment="1" applyProtection="1">
      <alignment horizontal="center" vertical="top"/>
    </xf>
    <xf numFmtId="165" fontId="3" fillId="0" borderId="1" xfId="0" applyNumberFormat="1" applyFont="1" applyFill="1" applyBorder="1" applyAlignment="1" applyProtection="1">
      <alignment horizontal="center" vertical="top" wrapText="1"/>
    </xf>
    <xf numFmtId="165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vertical="top"/>
    </xf>
    <xf numFmtId="0" fontId="1" fillId="0" borderId="0" xfId="0" applyFont="1" applyFill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top"/>
    </xf>
    <xf numFmtId="0" fontId="3" fillId="0" borderId="21" xfId="0" applyFont="1" applyFill="1" applyBorder="1" applyAlignment="1" applyProtection="1">
      <alignment horizontal="center" vertical="top"/>
    </xf>
    <xf numFmtId="165" fontId="3" fillId="0" borderId="25" xfId="0" applyNumberFormat="1" applyFont="1" applyFill="1" applyBorder="1" applyAlignment="1" applyProtection="1">
      <alignment horizontal="center" vertical="center" wrapText="1"/>
    </xf>
    <xf numFmtId="165" fontId="3" fillId="0" borderId="22" xfId="0" applyNumberFormat="1" applyFont="1" applyFill="1" applyBorder="1" applyAlignment="1" applyProtection="1">
      <alignment horizontal="center" vertical="center" wrapText="1"/>
    </xf>
    <xf numFmtId="165" fontId="3" fillId="0" borderId="26" xfId="0" applyNumberFormat="1" applyFont="1" applyFill="1" applyBorder="1" applyAlignment="1" applyProtection="1">
      <alignment horizontal="center" vertical="center" wrapText="1"/>
    </xf>
    <xf numFmtId="165" fontId="3" fillId="0" borderId="32" xfId="0" applyNumberFormat="1" applyFont="1" applyFill="1" applyBorder="1" applyAlignment="1" applyProtection="1">
      <alignment horizontal="center" vertical="center" wrapText="1"/>
    </xf>
    <xf numFmtId="165" fontId="3" fillId="0" borderId="8" xfId="0" applyNumberFormat="1" applyFont="1" applyFill="1" applyBorder="1" applyAlignment="1" applyProtection="1">
      <alignment horizontal="center" vertical="center" wrapText="1"/>
    </xf>
    <xf numFmtId="165" fontId="3" fillId="0" borderId="5" xfId="0" applyNumberFormat="1" applyFont="1" applyFill="1" applyBorder="1" applyAlignment="1" applyProtection="1">
      <alignment horizontal="center" vertical="center" wrapText="1"/>
    </xf>
    <xf numFmtId="165" fontId="3" fillId="0" borderId="33" xfId="0" applyNumberFormat="1" applyFont="1" applyFill="1" applyBorder="1" applyAlignment="1" applyProtection="1">
      <alignment horizontal="center" vertical="center" wrapText="1"/>
    </xf>
    <xf numFmtId="165" fontId="3" fillId="0" borderId="19" xfId="0" applyNumberFormat="1" applyFont="1" applyFill="1" applyBorder="1" applyAlignment="1" applyProtection="1">
      <alignment horizontal="center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33" xfId="0" applyNumberFormat="1" applyFont="1" applyFill="1" applyBorder="1" applyAlignment="1" applyProtection="1">
      <alignment horizontal="center" vertical="top" wrapText="1"/>
    </xf>
    <xf numFmtId="165" fontId="3" fillId="0" borderId="19" xfId="0" applyNumberFormat="1" applyFont="1" applyFill="1" applyBorder="1" applyAlignment="1" applyProtection="1">
      <alignment horizontal="center" vertical="top" wrapText="1"/>
    </xf>
    <xf numFmtId="165" fontId="3" fillId="0" borderId="20" xfId="0" applyNumberFormat="1" applyFont="1" applyFill="1" applyBorder="1" applyAlignment="1" applyProtection="1">
      <alignment horizontal="center" vertical="top" wrapText="1"/>
    </xf>
    <xf numFmtId="165" fontId="3" fillId="0" borderId="4" xfId="0" applyNumberFormat="1" applyFont="1" applyFill="1" applyBorder="1" applyAlignment="1" applyProtection="1">
      <alignment horizontal="center" vertical="top" wrapText="1"/>
    </xf>
    <xf numFmtId="165" fontId="3" fillId="0" borderId="7" xfId="0" applyNumberFormat="1" applyFont="1" applyFill="1" applyBorder="1" applyAlignment="1" applyProtection="1">
      <alignment horizontal="center" vertical="top" wrapText="1"/>
    </xf>
    <xf numFmtId="165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10" fontId="3" fillId="0" borderId="10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29" fillId="0" borderId="1" xfId="0" applyFont="1" applyBorder="1"/>
    <xf numFmtId="0" fontId="29" fillId="0" borderId="2" xfId="0" applyFont="1" applyFill="1" applyBorder="1" applyAlignment="1">
      <alignment horizontal="center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165" fontId="1" fillId="0" borderId="1" xfId="0" applyNumberFormat="1" applyFont="1" applyFill="1" applyBorder="1" applyAlignment="1" applyProtection="1">
      <alignment horizontal="left" vertical="top"/>
    </xf>
    <xf numFmtId="0" fontId="29" fillId="0" borderId="0" xfId="0" applyFont="1" applyAlignment="1">
      <alignment horizontal="justify" vertical="top" wrapText="1"/>
    </xf>
    <xf numFmtId="0" fontId="3" fillId="0" borderId="10" xfId="0" applyFont="1" applyFill="1" applyBorder="1" applyAlignment="1" applyProtection="1">
      <alignment horizontal="center" vertical="top"/>
    </xf>
    <xf numFmtId="0" fontId="3" fillId="0" borderId="8" xfId="0" applyFont="1" applyFill="1" applyBorder="1" applyAlignment="1" applyProtection="1">
      <alignment horizontal="center" vertical="top"/>
    </xf>
    <xf numFmtId="0" fontId="3" fillId="0" borderId="5" xfId="0" applyFont="1" applyFill="1" applyBorder="1" applyAlignment="1" applyProtection="1">
      <alignment horizontal="center" vertical="top"/>
    </xf>
    <xf numFmtId="0" fontId="6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3" fontId="3" fillId="0" borderId="39" xfId="0" applyNumberFormat="1" applyFont="1" applyBorder="1" applyAlignment="1">
      <alignment horizontal="center" vertical="top" wrapText="1"/>
    </xf>
    <xf numFmtId="3" fontId="3" fillId="0" borderId="40" xfId="0" applyNumberFormat="1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top" wrapText="1"/>
    </xf>
    <xf numFmtId="0" fontId="0" fillId="0" borderId="13" xfId="0" applyBorder="1" applyAlignment="1">
      <alignment vertical="top"/>
    </xf>
    <xf numFmtId="0" fontId="0" fillId="0" borderId="43" xfId="0" applyBorder="1" applyAlignment="1">
      <alignment vertical="top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3" fontId="3" fillId="0" borderId="25" xfId="0" applyNumberFormat="1" applyFont="1" applyBorder="1" applyAlignment="1">
      <alignment horizontal="center" vertical="top" wrapText="1"/>
    </xf>
    <xf numFmtId="3" fontId="3" fillId="0" borderId="26" xfId="0" applyNumberFormat="1" applyFont="1" applyBorder="1" applyAlignment="1">
      <alignment horizontal="center" vertical="top" wrapText="1"/>
    </xf>
    <xf numFmtId="3" fontId="3" fillId="3" borderId="0" xfId="0" applyNumberFormat="1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/>
    </xf>
    <xf numFmtId="0" fontId="24" fillId="3" borderId="6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09375" defaultRowHeight="14.4" x14ac:dyDescent="0.3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" customHeight="1" x14ac:dyDescent="0.3">
      <c r="A1" s="268" t="s">
        <v>39</v>
      </c>
      <c r="B1" s="269"/>
      <c r="C1" s="270" t="s">
        <v>40</v>
      </c>
      <c r="D1" s="271" t="s">
        <v>44</v>
      </c>
      <c r="E1" s="272"/>
      <c r="F1" s="273"/>
      <c r="G1" s="271" t="s">
        <v>17</v>
      </c>
      <c r="H1" s="272"/>
      <c r="I1" s="273"/>
      <c r="J1" s="271" t="s">
        <v>18</v>
      </c>
      <c r="K1" s="272"/>
      <c r="L1" s="273"/>
      <c r="M1" s="271" t="s">
        <v>22</v>
      </c>
      <c r="N1" s="272"/>
      <c r="O1" s="273"/>
      <c r="P1" s="274" t="s">
        <v>23</v>
      </c>
      <c r="Q1" s="275"/>
      <c r="R1" s="271" t="s">
        <v>24</v>
      </c>
      <c r="S1" s="272"/>
      <c r="T1" s="273"/>
      <c r="U1" s="271" t="s">
        <v>25</v>
      </c>
      <c r="V1" s="272"/>
      <c r="W1" s="273"/>
      <c r="X1" s="274" t="s">
        <v>26</v>
      </c>
      <c r="Y1" s="276"/>
      <c r="Z1" s="275"/>
      <c r="AA1" s="274" t="s">
        <v>27</v>
      </c>
      <c r="AB1" s="275"/>
      <c r="AC1" s="271" t="s">
        <v>28</v>
      </c>
      <c r="AD1" s="272"/>
      <c r="AE1" s="273"/>
      <c r="AF1" s="271" t="s">
        <v>29</v>
      </c>
      <c r="AG1" s="272"/>
      <c r="AH1" s="273"/>
      <c r="AI1" s="271" t="s">
        <v>30</v>
      </c>
      <c r="AJ1" s="272"/>
      <c r="AK1" s="273"/>
      <c r="AL1" s="274" t="s">
        <v>31</v>
      </c>
      <c r="AM1" s="275"/>
      <c r="AN1" s="271" t="s">
        <v>32</v>
      </c>
      <c r="AO1" s="272"/>
      <c r="AP1" s="273"/>
      <c r="AQ1" s="271" t="s">
        <v>33</v>
      </c>
      <c r="AR1" s="272"/>
      <c r="AS1" s="273"/>
      <c r="AT1" s="271" t="s">
        <v>34</v>
      </c>
      <c r="AU1" s="272"/>
      <c r="AV1" s="273"/>
    </row>
    <row r="2" spans="1:48" ht="39" customHeight="1" x14ac:dyDescent="0.3">
      <c r="A2" s="269"/>
      <c r="B2" s="269"/>
      <c r="C2" s="270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3">
      <c r="A3" s="270" t="s">
        <v>82</v>
      </c>
      <c r="B3" s="270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3">
      <c r="A4" s="270"/>
      <c r="B4" s="270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3">
      <c r="A5" s="270"/>
      <c r="B5" s="270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3" x14ac:dyDescent="0.3">
      <c r="A6" s="270"/>
      <c r="B6" s="270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3">
      <c r="A7" s="270"/>
      <c r="B7" s="270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3" x14ac:dyDescent="0.3">
      <c r="A8" s="270"/>
      <c r="B8" s="270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3" x14ac:dyDescent="0.3">
      <c r="A9" s="270"/>
      <c r="B9" s="270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.05" x14ac:dyDescent="0.3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 x14ac:dyDescent="0.3">
      <c r="A1" s="277" t="s">
        <v>57</v>
      </c>
      <c r="B1" s="277"/>
      <c r="C1" s="277"/>
      <c r="D1" s="277"/>
      <c r="E1" s="277"/>
    </row>
    <row r="2" spans="1:5" x14ac:dyDescent="0.3">
      <c r="A2" s="12"/>
      <c r="B2" s="12"/>
      <c r="C2" s="12"/>
      <c r="D2" s="12"/>
      <c r="E2" s="12"/>
    </row>
    <row r="3" spans="1:5" x14ac:dyDescent="0.3">
      <c r="A3" s="278" t="s">
        <v>129</v>
      </c>
      <c r="B3" s="278"/>
      <c r="C3" s="278"/>
      <c r="D3" s="278"/>
      <c r="E3" s="278"/>
    </row>
    <row r="4" spans="1:5" ht="45.1" customHeight="1" x14ac:dyDescent="0.3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8" customHeight="1" x14ac:dyDescent="0.3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8" customHeight="1" x14ac:dyDescent="0.3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3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3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 x14ac:dyDescent="0.3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 x14ac:dyDescent="0.3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" customHeight="1" x14ac:dyDescent="0.3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" customHeight="1" x14ac:dyDescent="0.3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" customHeight="1" x14ac:dyDescent="0.3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1" customHeight="1" x14ac:dyDescent="0.3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 x14ac:dyDescent="0.3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15.65" x14ac:dyDescent="0.3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3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5" x14ac:dyDescent="0.3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" customHeight="1" x14ac:dyDescent="0.3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8" customHeight="1" x14ac:dyDescent="0.3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 x14ac:dyDescent="0.3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85" customHeight="1" x14ac:dyDescent="0.3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 x14ac:dyDescent="0.3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3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3">
      <c r="A25" s="28"/>
      <c r="B25" s="28"/>
      <c r="C25" s="28"/>
      <c r="D25" s="28"/>
      <c r="E25" s="28"/>
    </row>
    <row r="26" spans="1:5" x14ac:dyDescent="0.3">
      <c r="A26" s="279" t="s">
        <v>78</v>
      </c>
      <c r="B26" s="279"/>
      <c r="C26" s="279"/>
      <c r="D26" s="279"/>
      <c r="E26" s="279"/>
    </row>
    <row r="27" spans="1:5" x14ac:dyDescent="0.3">
      <c r="A27" s="28"/>
      <c r="B27" s="28"/>
      <c r="C27" s="28"/>
      <c r="D27" s="28"/>
      <c r="E27" s="28"/>
    </row>
    <row r="28" spans="1:5" x14ac:dyDescent="0.3">
      <c r="A28" s="279" t="s">
        <v>79</v>
      </c>
      <c r="B28" s="279"/>
      <c r="C28" s="279"/>
      <c r="D28" s="279"/>
      <c r="E28" s="279"/>
    </row>
    <row r="29" spans="1:5" x14ac:dyDescent="0.3">
      <c r="A29" s="279"/>
      <c r="B29" s="279"/>
      <c r="C29" s="279"/>
      <c r="D29" s="279"/>
      <c r="E29" s="279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15" x14ac:dyDescent="0.25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 x14ac:dyDescent="0.25">
      <c r="Q1" s="35" t="s">
        <v>50</v>
      </c>
    </row>
    <row r="2" spans="1:256" x14ac:dyDescent="0.25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3">
      <c r="A3" s="37" t="s">
        <v>0</v>
      </c>
      <c r="B3" s="293" t="s">
        <v>45</v>
      </c>
      <c r="C3" s="293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.05" customHeight="1" x14ac:dyDescent="0.25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5">
      <c r="A5" s="280" t="s">
        <v>1</v>
      </c>
      <c r="B5" s="287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85" customHeight="1" x14ac:dyDescent="0.25">
      <c r="A6" s="280"/>
      <c r="B6" s="287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" customHeight="1" x14ac:dyDescent="0.25">
      <c r="A7" s="280"/>
      <c r="B7" s="287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5">
      <c r="A8" s="280" t="s">
        <v>3</v>
      </c>
      <c r="B8" s="287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281" t="s">
        <v>204</v>
      </c>
      <c r="N8" s="282"/>
      <c r="O8" s="283"/>
      <c r="P8" s="56"/>
      <c r="Q8" s="56"/>
    </row>
    <row r="9" spans="1:256" ht="33.85" customHeight="1" x14ac:dyDescent="0.25">
      <c r="A9" s="280"/>
      <c r="B9" s="287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5000000000001" customHeight="1" x14ac:dyDescent="0.25">
      <c r="A10" s="280" t="s">
        <v>4</v>
      </c>
      <c r="B10" s="287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49999999999997" customHeight="1" x14ac:dyDescent="0.25">
      <c r="A11" s="280"/>
      <c r="B11" s="287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5">
      <c r="A12" s="280" t="s">
        <v>5</v>
      </c>
      <c r="B12" s="287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3.95" customHeight="1" x14ac:dyDescent="0.25">
      <c r="A13" s="280"/>
      <c r="B13" s="287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5.95" customHeight="1" x14ac:dyDescent="0.25">
      <c r="A14" s="280" t="s">
        <v>9</v>
      </c>
      <c r="B14" s="287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5">
      <c r="A15" s="280"/>
      <c r="B15" s="287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5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98"/>
      <c r="AJ16" s="298"/>
      <c r="AK16" s="298"/>
      <c r="AZ16" s="298"/>
      <c r="BA16" s="298"/>
      <c r="BB16" s="298"/>
      <c r="BQ16" s="298"/>
      <c r="BR16" s="298"/>
      <c r="BS16" s="298"/>
      <c r="CH16" s="298"/>
      <c r="CI16" s="298"/>
      <c r="CJ16" s="298"/>
      <c r="CY16" s="298"/>
      <c r="CZ16" s="298"/>
      <c r="DA16" s="298"/>
      <c r="DP16" s="298"/>
      <c r="DQ16" s="298"/>
      <c r="DR16" s="298"/>
      <c r="EG16" s="298"/>
      <c r="EH16" s="298"/>
      <c r="EI16" s="298"/>
      <c r="EX16" s="298"/>
      <c r="EY16" s="298"/>
      <c r="EZ16" s="298"/>
      <c r="FO16" s="298"/>
      <c r="FP16" s="298"/>
      <c r="FQ16" s="298"/>
      <c r="GF16" s="298"/>
      <c r="GG16" s="298"/>
      <c r="GH16" s="298"/>
      <c r="GW16" s="298"/>
      <c r="GX16" s="298"/>
      <c r="GY16" s="298"/>
      <c r="HN16" s="298"/>
      <c r="HO16" s="298"/>
      <c r="HP16" s="298"/>
      <c r="IE16" s="298"/>
      <c r="IF16" s="298"/>
      <c r="IG16" s="298"/>
      <c r="IV16" s="298"/>
    </row>
    <row r="17" spans="1:17" ht="320.25" customHeight="1" x14ac:dyDescent="0.25">
      <c r="A17" s="280" t="s">
        <v>6</v>
      </c>
      <c r="B17" s="287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5">
      <c r="A18" s="280"/>
      <c r="B18" s="287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5">
      <c r="A19" s="280" t="s">
        <v>7</v>
      </c>
      <c r="B19" s="287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5">
      <c r="A20" s="280"/>
      <c r="B20" s="287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5">
      <c r="A21" s="280" t="s">
        <v>8</v>
      </c>
      <c r="B21" s="287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5">
      <c r="A22" s="280"/>
      <c r="B22" s="287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5" customHeight="1" x14ac:dyDescent="0.25">
      <c r="A23" s="284" t="s">
        <v>14</v>
      </c>
      <c r="B23" s="289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5">
      <c r="A24" s="286"/>
      <c r="B24" s="289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5">
      <c r="A25" s="288" t="s">
        <v>15</v>
      </c>
      <c r="B25" s="289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5">
      <c r="A26" s="288"/>
      <c r="B26" s="289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5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8" customHeight="1" x14ac:dyDescent="0.25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5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5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5" customHeight="1" x14ac:dyDescent="0.25">
      <c r="A31" s="280" t="s">
        <v>93</v>
      </c>
      <c r="B31" s="287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" customHeight="1" x14ac:dyDescent="0.25">
      <c r="A32" s="280"/>
      <c r="B32" s="287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5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" customHeight="1" x14ac:dyDescent="0.25">
      <c r="A34" s="280" t="s">
        <v>95</v>
      </c>
      <c r="B34" s="287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" customHeight="1" x14ac:dyDescent="0.25">
      <c r="A35" s="280"/>
      <c r="B35" s="287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5">
      <c r="A36" s="296" t="s">
        <v>97</v>
      </c>
      <c r="B36" s="294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5">
      <c r="A37" s="297"/>
      <c r="B37" s="295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5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5" customHeight="1" x14ac:dyDescent="0.25">
      <c r="A39" s="280" t="s">
        <v>99</v>
      </c>
      <c r="B39" s="287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04" t="s">
        <v>246</v>
      </c>
      <c r="I39" s="305"/>
      <c r="J39" s="305"/>
      <c r="K39" s="305"/>
      <c r="L39" s="305"/>
      <c r="M39" s="305"/>
      <c r="N39" s="305"/>
      <c r="O39" s="306"/>
      <c r="P39" s="55" t="s">
        <v>188</v>
      </c>
      <c r="Q39" s="56"/>
    </row>
    <row r="40" spans="1:17" ht="39.950000000000003" customHeight="1" x14ac:dyDescent="0.25">
      <c r="A40" s="280" t="s">
        <v>10</v>
      </c>
      <c r="B40" s="287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5">
      <c r="A41" s="280" t="s">
        <v>100</v>
      </c>
      <c r="B41" s="287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5">
      <c r="A42" s="280"/>
      <c r="B42" s="287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5.95" customHeight="1" x14ac:dyDescent="0.25">
      <c r="A43" s="280" t="s">
        <v>102</v>
      </c>
      <c r="B43" s="287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01" t="s">
        <v>191</v>
      </c>
      <c r="H43" s="302"/>
      <c r="I43" s="302"/>
      <c r="J43" s="302"/>
      <c r="K43" s="302"/>
      <c r="L43" s="302"/>
      <c r="M43" s="302"/>
      <c r="N43" s="302"/>
      <c r="O43" s="303"/>
      <c r="P43" s="56"/>
      <c r="Q43" s="56"/>
    </row>
    <row r="44" spans="1:17" ht="39.950000000000003" customHeight="1" x14ac:dyDescent="0.25">
      <c r="A44" s="280"/>
      <c r="B44" s="287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3" customHeight="1" x14ac:dyDescent="0.25">
      <c r="A45" s="280" t="s">
        <v>104</v>
      </c>
      <c r="B45" s="287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5">
      <c r="A46" s="280" t="s">
        <v>12</v>
      </c>
      <c r="B46" s="287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5">
      <c r="A47" s="291" t="s">
        <v>107</v>
      </c>
      <c r="B47" s="294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5">
      <c r="A48" s="292"/>
      <c r="B48" s="295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80000000000001" customHeight="1" x14ac:dyDescent="0.25">
      <c r="A49" s="291" t="s">
        <v>108</v>
      </c>
      <c r="B49" s="294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5">
      <c r="A50" s="292"/>
      <c r="B50" s="295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5">
      <c r="A51" s="280" t="s">
        <v>110</v>
      </c>
      <c r="B51" s="287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5">
      <c r="A52" s="280"/>
      <c r="B52" s="287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8" customHeight="1" x14ac:dyDescent="0.25">
      <c r="A53" s="280" t="s">
        <v>113</v>
      </c>
      <c r="B53" s="287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5">
      <c r="A54" s="280"/>
      <c r="B54" s="287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45" customHeight="1" x14ac:dyDescent="0.25">
      <c r="A55" s="280" t="s">
        <v>114</v>
      </c>
      <c r="B55" s="287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45" customHeight="1" x14ac:dyDescent="0.25">
      <c r="A56" s="280"/>
      <c r="B56" s="287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5">
      <c r="A57" s="280" t="s">
        <v>116</v>
      </c>
      <c r="B57" s="287" t="s">
        <v>117</v>
      </c>
      <c r="C57" s="53" t="s">
        <v>20</v>
      </c>
      <c r="D57" s="93" t="s">
        <v>234</v>
      </c>
      <c r="E57" s="92"/>
      <c r="F57" s="92" t="s">
        <v>235</v>
      </c>
      <c r="G57" s="290" t="s">
        <v>232</v>
      </c>
      <c r="H57" s="290"/>
      <c r="I57" s="92" t="s">
        <v>236</v>
      </c>
      <c r="J57" s="92" t="s">
        <v>237</v>
      </c>
      <c r="K57" s="281" t="s">
        <v>238</v>
      </c>
      <c r="L57" s="282"/>
      <c r="M57" s="282"/>
      <c r="N57" s="282"/>
      <c r="O57" s="283"/>
      <c r="P57" s="88" t="s">
        <v>198</v>
      </c>
      <c r="Q57" s="56"/>
    </row>
    <row r="58" spans="1:17" ht="39.950000000000003" customHeight="1" x14ac:dyDescent="0.25">
      <c r="A58" s="280"/>
      <c r="B58" s="287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8" customHeight="1" x14ac:dyDescent="0.25">
      <c r="A59" s="284" t="s">
        <v>119</v>
      </c>
      <c r="B59" s="284" t="s">
        <v>118</v>
      </c>
      <c r="C59" s="284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49.94999999999999" customHeight="1" x14ac:dyDescent="0.25">
      <c r="A60" s="285"/>
      <c r="B60" s="285"/>
      <c r="C60" s="285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5">
      <c r="A61" s="285"/>
      <c r="B61" s="285"/>
      <c r="C61" s="286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5">
      <c r="A62" s="286"/>
      <c r="B62" s="286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5">
      <c r="A63" s="280" t="s">
        <v>120</v>
      </c>
      <c r="B63" s="287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5">
      <c r="A64" s="280"/>
      <c r="B64" s="287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5">
      <c r="A65" s="288" t="s">
        <v>122</v>
      </c>
      <c r="B65" s="289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5">
      <c r="A66" s="288"/>
      <c r="B66" s="289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5">
      <c r="A67" s="280" t="s">
        <v>124</v>
      </c>
      <c r="B67" s="287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5">
      <c r="A68" s="280"/>
      <c r="B68" s="287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5">
      <c r="A69" s="291" t="s">
        <v>126</v>
      </c>
      <c r="B69" s="294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5">
      <c r="A70" s="292"/>
      <c r="B70" s="295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5">
      <c r="B73" s="299" t="s">
        <v>254</v>
      </c>
      <c r="C73" s="299"/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299"/>
      <c r="Q73" s="299"/>
      <c r="R73" s="299"/>
      <c r="S73" s="299"/>
      <c r="T73" s="299"/>
    </row>
    <row r="74" spans="1:20" ht="14.4" x14ac:dyDescent="0.2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4.4" x14ac:dyDescent="0.2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4.4" x14ac:dyDescent="0.2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4.4" x14ac:dyDescent="0.2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4.4" x14ac:dyDescent="0.2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5" customHeight="1" x14ac:dyDescent="0.25">
      <c r="B79" s="300" t="s">
        <v>215</v>
      </c>
      <c r="C79" s="300"/>
      <c r="D79" s="300"/>
      <c r="E79" s="30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47"/>
  <sheetViews>
    <sheetView tabSelected="1" view="pageBreakPreview" zoomScale="80" zoomScaleNormal="100" zoomScaleSheetLayoutView="80" workbookViewId="0">
      <pane xSplit="7" ySplit="9" topLeftCell="AD10" activePane="bottomRight" state="frozen"/>
      <selection pane="topRight" activeCell="H1" sqref="H1"/>
      <selection pane="bottomLeft" activeCell="A10" sqref="A10"/>
      <selection pane="bottomRight" activeCell="D14" sqref="D14"/>
    </sheetView>
  </sheetViews>
  <sheetFormatPr defaultColWidth="9.109375" defaultRowHeight="13.15" x14ac:dyDescent="0.3"/>
  <cols>
    <col min="1" max="1" width="8" style="103" customWidth="1"/>
    <col min="2" max="2" width="19.6640625" style="103" customWidth="1"/>
    <col min="3" max="3" width="13.33203125" style="103" customWidth="1"/>
    <col min="4" max="4" width="20.6640625" style="107" customWidth="1"/>
    <col min="5" max="6" width="17" style="108" customWidth="1"/>
    <col min="7" max="7" width="10.88671875" style="108" customWidth="1"/>
    <col min="8" max="9" width="11" style="103" customWidth="1"/>
    <col min="10" max="10" width="8.44140625" style="103" customWidth="1"/>
    <col min="11" max="11" width="10.6640625" style="103" customWidth="1"/>
    <col min="12" max="12" width="10.88671875" style="103" customWidth="1"/>
    <col min="13" max="13" width="8.88671875" style="103" customWidth="1"/>
    <col min="14" max="14" width="11" style="103" customWidth="1"/>
    <col min="15" max="15" width="11.109375" style="103" customWidth="1"/>
    <col min="16" max="16" width="8.5546875" style="103" customWidth="1"/>
    <col min="17" max="17" width="10.5546875" style="103" customWidth="1"/>
    <col min="18" max="18" width="11" style="103" customWidth="1"/>
    <col min="19" max="19" width="7" style="103" customWidth="1"/>
    <col min="20" max="20" width="11.5546875" style="103" customWidth="1"/>
    <col min="21" max="21" width="11.109375" style="103" customWidth="1"/>
    <col min="22" max="22" width="6.88671875" style="103" customWidth="1"/>
    <col min="23" max="23" width="10.6640625" style="103" customWidth="1"/>
    <col min="24" max="24" width="9.5546875" style="103" customWidth="1"/>
    <col min="25" max="25" width="7.6640625" style="103" customWidth="1"/>
    <col min="26" max="26" width="10.5546875" style="103" customWidth="1"/>
    <col min="27" max="27" width="11.44140625" style="103" customWidth="1"/>
    <col min="28" max="28" width="6.88671875" style="103" customWidth="1"/>
    <col min="29" max="29" width="12.5546875" style="103" customWidth="1"/>
    <col min="30" max="30" width="12" style="103" customWidth="1"/>
    <col min="31" max="31" width="7.5546875" style="103" customWidth="1"/>
    <col min="32" max="32" width="10.6640625" style="103" customWidth="1"/>
    <col min="33" max="33" width="11.88671875" style="103" customWidth="1"/>
    <col min="34" max="34" width="7.5546875" style="103" customWidth="1"/>
    <col min="35" max="35" width="12.6640625" style="103" customWidth="1"/>
    <col min="36" max="36" width="12.5546875" style="103" customWidth="1"/>
    <col min="37" max="37" width="6.88671875" style="103" customWidth="1"/>
    <col min="38" max="38" width="12.88671875" style="103" customWidth="1"/>
    <col min="39" max="39" width="10.5546875" style="103" customWidth="1"/>
    <col min="40" max="40" width="8.44140625" style="103" customWidth="1"/>
    <col min="41" max="41" width="12.33203125" style="103" customWidth="1"/>
    <col min="42" max="42" width="14.6640625" style="103" customWidth="1"/>
    <col min="43" max="43" width="7" style="103" customWidth="1"/>
    <col min="44" max="44" width="21.5546875" style="95" customWidth="1"/>
    <col min="45" max="16384" width="9.109375" style="95"/>
  </cols>
  <sheetData>
    <row r="1" spans="1:44" x14ac:dyDescent="0.3">
      <c r="AR1" s="160" t="s">
        <v>281</v>
      </c>
    </row>
    <row r="2" spans="1:44" s="110" customFormat="1" ht="23.95" customHeight="1" x14ac:dyDescent="0.3">
      <c r="A2" s="350" t="s">
        <v>553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</row>
    <row r="3" spans="1:44" s="96" customFormat="1" ht="17.25" customHeight="1" x14ac:dyDescent="0.3">
      <c r="A3" s="351" t="s">
        <v>481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351"/>
      <c r="AN3" s="351"/>
      <c r="AO3" s="351"/>
      <c r="AP3" s="351"/>
      <c r="AQ3" s="351"/>
      <c r="AR3" s="351"/>
    </row>
    <row r="4" spans="1:44" s="97" customFormat="1" ht="23.95" customHeight="1" x14ac:dyDescent="0.3">
      <c r="A4" s="352" t="s">
        <v>262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</row>
    <row r="5" spans="1:44" ht="13.8" thickBot="1" x14ac:dyDescent="0.35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112"/>
      <c r="AK5" s="112"/>
      <c r="AL5" s="95"/>
      <c r="AM5" s="95"/>
      <c r="AN5" s="95"/>
      <c r="AO5" s="98"/>
      <c r="AP5" s="98"/>
      <c r="AQ5" s="98"/>
      <c r="AR5" s="99" t="s">
        <v>257</v>
      </c>
    </row>
    <row r="6" spans="1:44" ht="28.5" customHeight="1" x14ac:dyDescent="0.3">
      <c r="A6" s="354" t="s">
        <v>0</v>
      </c>
      <c r="B6" s="357" t="s">
        <v>271</v>
      </c>
      <c r="C6" s="357" t="s">
        <v>259</v>
      </c>
      <c r="D6" s="357" t="s">
        <v>40</v>
      </c>
      <c r="E6" s="360" t="s">
        <v>256</v>
      </c>
      <c r="F6" s="361"/>
      <c r="G6" s="362"/>
      <c r="H6" s="363" t="s">
        <v>255</v>
      </c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5"/>
      <c r="AR6" s="369" t="s">
        <v>291</v>
      </c>
    </row>
    <row r="7" spans="1:44" ht="27.7" customHeight="1" x14ac:dyDescent="0.3">
      <c r="A7" s="355"/>
      <c r="B7" s="358"/>
      <c r="C7" s="358"/>
      <c r="D7" s="358"/>
      <c r="E7" s="372" t="s">
        <v>290</v>
      </c>
      <c r="F7" s="372" t="s">
        <v>292</v>
      </c>
      <c r="G7" s="373" t="s">
        <v>19</v>
      </c>
      <c r="H7" s="316" t="s">
        <v>17</v>
      </c>
      <c r="I7" s="317"/>
      <c r="J7" s="318"/>
      <c r="K7" s="366" t="s">
        <v>18</v>
      </c>
      <c r="L7" s="367"/>
      <c r="M7" s="368"/>
      <c r="N7" s="366" t="s">
        <v>22</v>
      </c>
      <c r="O7" s="367"/>
      <c r="P7" s="368"/>
      <c r="Q7" s="366" t="s">
        <v>24</v>
      </c>
      <c r="R7" s="367"/>
      <c r="S7" s="368"/>
      <c r="T7" s="366" t="s">
        <v>25</v>
      </c>
      <c r="U7" s="367"/>
      <c r="V7" s="368"/>
      <c r="W7" s="366" t="s">
        <v>26</v>
      </c>
      <c r="X7" s="367"/>
      <c r="Y7" s="368"/>
      <c r="Z7" s="366" t="s">
        <v>28</v>
      </c>
      <c r="AA7" s="367"/>
      <c r="AB7" s="377"/>
      <c r="AC7" s="366" t="s">
        <v>29</v>
      </c>
      <c r="AD7" s="367"/>
      <c r="AE7" s="377"/>
      <c r="AF7" s="366" t="s">
        <v>30</v>
      </c>
      <c r="AG7" s="367"/>
      <c r="AH7" s="367"/>
      <c r="AI7" s="366" t="s">
        <v>32</v>
      </c>
      <c r="AJ7" s="367"/>
      <c r="AK7" s="377"/>
      <c r="AL7" s="366" t="s">
        <v>33</v>
      </c>
      <c r="AM7" s="367"/>
      <c r="AN7" s="367"/>
      <c r="AO7" s="366" t="s">
        <v>34</v>
      </c>
      <c r="AP7" s="367"/>
      <c r="AQ7" s="368"/>
      <c r="AR7" s="370"/>
    </row>
    <row r="8" spans="1:44" ht="47.3" customHeight="1" x14ac:dyDescent="0.3">
      <c r="A8" s="356"/>
      <c r="B8" s="359"/>
      <c r="C8" s="359"/>
      <c r="D8" s="359"/>
      <c r="E8" s="359"/>
      <c r="F8" s="359"/>
      <c r="G8" s="374"/>
      <c r="H8" s="229" t="s">
        <v>20</v>
      </c>
      <c r="I8" s="228" t="s">
        <v>21</v>
      </c>
      <c r="J8" s="161" t="s">
        <v>19</v>
      </c>
      <c r="K8" s="228" t="s">
        <v>20</v>
      </c>
      <c r="L8" s="228" t="s">
        <v>21</v>
      </c>
      <c r="M8" s="161" t="s">
        <v>19</v>
      </c>
      <c r="N8" s="233" t="s">
        <v>20</v>
      </c>
      <c r="O8" s="228" t="s">
        <v>21</v>
      </c>
      <c r="P8" s="162" t="s">
        <v>19</v>
      </c>
      <c r="Q8" s="232" t="s">
        <v>20</v>
      </c>
      <c r="R8" s="228" t="s">
        <v>21</v>
      </c>
      <c r="S8" s="162" t="s">
        <v>19</v>
      </c>
      <c r="T8" s="232" t="s">
        <v>20</v>
      </c>
      <c r="U8" s="228" t="s">
        <v>21</v>
      </c>
      <c r="V8" s="162" t="s">
        <v>19</v>
      </c>
      <c r="W8" s="232" t="s">
        <v>20</v>
      </c>
      <c r="X8" s="228" t="s">
        <v>21</v>
      </c>
      <c r="Y8" s="162" t="s">
        <v>19</v>
      </c>
      <c r="Z8" s="232" t="s">
        <v>20</v>
      </c>
      <c r="AA8" s="228" t="s">
        <v>21</v>
      </c>
      <c r="AB8" s="162" t="s">
        <v>19</v>
      </c>
      <c r="AC8" s="232" t="s">
        <v>20</v>
      </c>
      <c r="AD8" s="163" t="s">
        <v>21</v>
      </c>
      <c r="AE8" s="162" t="s">
        <v>19</v>
      </c>
      <c r="AF8" s="232" t="s">
        <v>20</v>
      </c>
      <c r="AG8" s="163" t="s">
        <v>21</v>
      </c>
      <c r="AH8" s="162" t="s">
        <v>19</v>
      </c>
      <c r="AI8" s="232" t="s">
        <v>20</v>
      </c>
      <c r="AJ8" s="163" t="s">
        <v>21</v>
      </c>
      <c r="AK8" s="162" t="s">
        <v>19</v>
      </c>
      <c r="AL8" s="232" t="s">
        <v>20</v>
      </c>
      <c r="AM8" s="163" t="s">
        <v>21</v>
      </c>
      <c r="AN8" s="162" t="s">
        <v>19</v>
      </c>
      <c r="AO8" s="232" t="s">
        <v>20</v>
      </c>
      <c r="AP8" s="217" t="s">
        <v>21</v>
      </c>
      <c r="AQ8" s="162" t="s">
        <v>19</v>
      </c>
      <c r="AR8" s="371"/>
    </row>
    <row r="9" spans="1:44" s="100" customFormat="1" x14ac:dyDescent="0.3">
      <c r="A9" s="164">
        <v>1</v>
      </c>
      <c r="B9" s="165">
        <v>2</v>
      </c>
      <c r="C9" s="165">
        <v>3</v>
      </c>
      <c r="D9" s="165">
        <v>4</v>
      </c>
      <c r="E9" s="166">
        <v>5</v>
      </c>
      <c r="F9" s="165">
        <v>6</v>
      </c>
      <c r="G9" s="167">
        <v>7</v>
      </c>
      <c r="H9" s="165">
        <v>8</v>
      </c>
      <c r="I9" s="166">
        <v>9</v>
      </c>
      <c r="J9" s="179">
        <v>10</v>
      </c>
      <c r="K9" s="166">
        <v>11</v>
      </c>
      <c r="L9" s="165">
        <v>12</v>
      </c>
      <c r="M9" s="179">
        <v>13</v>
      </c>
      <c r="N9" s="166">
        <v>14</v>
      </c>
      <c r="O9" s="165">
        <v>15</v>
      </c>
      <c r="P9" s="179">
        <v>16</v>
      </c>
      <c r="Q9" s="166">
        <v>17</v>
      </c>
      <c r="R9" s="165">
        <v>18</v>
      </c>
      <c r="S9" s="180">
        <v>19</v>
      </c>
      <c r="T9" s="166">
        <v>20</v>
      </c>
      <c r="U9" s="165">
        <v>21</v>
      </c>
      <c r="V9" s="180">
        <v>22</v>
      </c>
      <c r="W9" s="166">
        <v>23</v>
      </c>
      <c r="X9" s="165">
        <v>24</v>
      </c>
      <c r="Y9" s="180">
        <v>25</v>
      </c>
      <c r="Z9" s="166">
        <v>26</v>
      </c>
      <c r="AA9" s="165">
        <v>24</v>
      </c>
      <c r="AB9" s="179">
        <v>28</v>
      </c>
      <c r="AC9" s="181">
        <v>29</v>
      </c>
      <c r="AD9" s="182">
        <v>30</v>
      </c>
      <c r="AE9" s="179">
        <v>31</v>
      </c>
      <c r="AF9" s="181">
        <v>32</v>
      </c>
      <c r="AG9" s="182">
        <v>33</v>
      </c>
      <c r="AH9" s="180">
        <v>34</v>
      </c>
      <c r="AI9" s="181">
        <v>35</v>
      </c>
      <c r="AJ9" s="182">
        <v>36</v>
      </c>
      <c r="AK9" s="179">
        <v>37</v>
      </c>
      <c r="AL9" s="181">
        <v>38</v>
      </c>
      <c r="AM9" s="182">
        <v>39</v>
      </c>
      <c r="AN9" s="180">
        <v>40</v>
      </c>
      <c r="AO9" s="165">
        <v>41</v>
      </c>
      <c r="AP9" s="183">
        <v>42</v>
      </c>
      <c r="AQ9" s="180">
        <v>43</v>
      </c>
      <c r="AR9" s="168">
        <v>44</v>
      </c>
    </row>
    <row r="10" spans="1:44" ht="19.600000000000001" customHeight="1" x14ac:dyDescent="0.3">
      <c r="A10" s="325" t="s">
        <v>288</v>
      </c>
      <c r="B10" s="326"/>
      <c r="C10" s="327"/>
      <c r="D10" s="184" t="s">
        <v>258</v>
      </c>
      <c r="E10" s="170">
        <f t="shared" ref="E10:F15" si="0">H10+K10+N10+Q10+T10+W10+Z10+AC10+AF10+AI10+AL10+AO10+E41</f>
        <v>529079.9119500001</v>
      </c>
      <c r="F10" s="170">
        <f t="shared" si="0"/>
        <v>473356.08626000001</v>
      </c>
      <c r="G10" s="170">
        <f>F10/E10*100</f>
        <v>89.467786541994769</v>
      </c>
      <c r="H10" s="170">
        <f>H11+H12+H13+H15</f>
        <v>37861</v>
      </c>
      <c r="I10" s="170">
        <f t="shared" ref="I10:AQ10" si="1">I11+I12+I13+I15</f>
        <v>37861</v>
      </c>
      <c r="J10" s="170">
        <f t="shared" si="1"/>
        <v>100</v>
      </c>
      <c r="K10" s="170">
        <f t="shared" si="1"/>
        <v>50689.958040000005</v>
      </c>
      <c r="L10" s="170">
        <f t="shared" si="1"/>
        <v>50689.958040000005</v>
      </c>
      <c r="M10" s="170">
        <f>L10*100/K10</f>
        <v>100</v>
      </c>
      <c r="N10" s="170">
        <f t="shared" si="1"/>
        <v>71634.585989999992</v>
      </c>
      <c r="O10" s="170">
        <f t="shared" si="1"/>
        <v>71634.585989999992</v>
      </c>
      <c r="P10" s="170">
        <f>O10*100/N10</f>
        <v>100</v>
      </c>
      <c r="Q10" s="170">
        <f t="shared" si="1"/>
        <v>13668.023380000001</v>
      </c>
      <c r="R10" s="170">
        <f t="shared" si="1"/>
        <v>13668.023380000001</v>
      </c>
      <c r="S10" s="170">
        <f t="shared" si="1"/>
        <v>0</v>
      </c>
      <c r="T10" s="170">
        <f t="shared" si="1"/>
        <v>36688.484349999999</v>
      </c>
      <c r="U10" s="170">
        <f t="shared" si="1"/>
        <v>36688.484349999999</v>
      </c>
      <c r="V10" s="170">
        <f t="shared" si="1"/>
        <v>0</v>
      </c>
      <c r="W10" s="170">
        <f t="shared" si="1"/>
        <v>5978.3050999999996</v>
      </c>
      <c r="X10" s="170">
        <f t="shared" si="1"/>
        <v>5978.3050999999996</v>
      </c>
      <c r="Y10" s="170">
        <f t="shared" si="1"/>
        <v>0</v>
      </c>
      <c r="Z10" s="170">
        <f t="shared" si="1"/>
        <v>27503.322590000003</v>
      </c>
      <c r="AA10" s="170">
        <f t="shared" si="1"/>
        <v>27503.322590000003</v>
      </c>
      <c r="AB10" s="170">
        <f t="shared" si="1"/>
        <v>0</v>
      </c>
      <c r="AC10" s="170">
        <f t="shared" si="1"/>
        <v>21944.107589999996</v>
      </c>
      <c r="AD10" s="170">
        <f t="shared" si="1"/>
        <v>21944.107589999996</v>
      </c>
      <c r="AE10" s="170">
        <f t="shared" si="1"/>
        <v>0</v>
      </c>
      <c r="AF10" s="170">
        <f t="shared" si="1"/>
        <v>21653.832889999998</v>
      </c>
      <c r="AG10" s="170">
        <f t="shared" si="1"/>
        <v>21653.832889999998</v>
      </c>
      <c r="AH10" s="170">
        <f t="shared" si="1"/>
        <v>0</v>
      </c>
      <c r="AI10" s="170">
        <f t="shared" si="1"/>
        <v>21838.795669999996</v>
      </c>
      <c r="AJ10" s="170">
        <f t="shared" si="1"/>
        <v>21838.795669999996</v>
      </c>
      <c r="AK10" s="170">
        <f t="shared" si="1"/>
        <v>0</v>
      </c>
      <c r="AL10" s="170">
        <f t="shared" si="1"/>
        <v>84726.176899999991</v>
      </c>
      <c r="AM10" s="170">
        <f t="shared" si="1"/>
        <v>84726.176899999991</v>
      </c>
      <c r="AN10" s="170">
        <f t="shared" si="1"/>
        <v>0</v>
      </c>
      <c r="AO10" s="170">
        <f t="shared" si="1"/>
        <v>88806.173930000019</v>
      </c>
      <c r="AP10" s="170">
        <f t="shared" si="1"/>
        <v>36612.948049999999</v>
      </c>
      <c r="AQ10" s="170">
        <f t="shared" si="1"/>
        <v>0</v>
      </c>
      <c r="AR10" s="375"/>
    </row>
    <row r="11" spans="1:44" ht="30.7" customHeight="1" x14ac:dyDescent="0.3">
      <c r="A11" s="328"/>
      <c r="B11" s="329"/>
      <c r="C11" s="330"/>
      <c r="D11" s="172" t="s">
        <v>37</v>
      </c>
      <c r="E11" s="170">
        <f t="shared" si="0"/>
        <v>2248.6626999999999</v>
      </c>
      <c r="F11" s="170">
        <f t="shared" si="0"/>
        <v>2248.6626999999999</v>
      </c>
      <c r="G11" s="170">
        <f t="shared" ref="G11:G34" si="2">F11/E11*100</f>
        <v>100</v>
      </c>
      <c r="H11" s="169">
        <f>H443+H479+H495+H521+H784</f>
        <v>0</v>
      </c>
      <c r="I11" s="169">
        <f t="shared" ref="I11:AQ11" si="3">I443+I479+I495+I521+I784</f>
        <v>0</v>
      </c>
      <c r="J11" s="169">
        <f t="shared" si="3"/>
        <v>0</v>
      </c>
      <c r="K11" s="169">
        <f t="shared" si="3"/>
        <v>0</v>
      </c>
      <c r="L11" s="169">
        <f t="shared" si="3"/>
        <v>0</v>
      </c>
      <c r="M11" s="169">
        <f t="shared" si="3"/>
        <v>0</v>
      </c>
      <c r="N11" s="169">
        <f t="shared" si="3"/>
        <v>0</v>
      </c>
      <c r="O11" s="169">
        <f t="shared" si="3"/>
        <v>0</v>
      </c>
      <c r="P11" s="169">
        <f t="shared" si="3"/>
        <v>0</v>
      </c>
      <c r="Q11" s="169">
        <f t="shared" si="3"/>
        <v>0</v>
      </c>
      <c r="R11" s="169">
        <f t="shared" si="3"/>
        <v>0</v>
      </c>
      <c r="S11" s="169">
        <f t="shared" si="3"/>
        <v>0</v>
      </c>
      <c r="T11" s="169">
        <f t="shared" si="3"/>
        <v>0</v>
      </c>
      <c r="U11" s="169">
        <f t="shared" si="3"/>
        <v>0</v>
      </c>
      <c r="V11" s="169">
        <f t="shared" si="3"/>
        <v>0</v>
      </c>
      <c r="W11" s="169">
        <f t="shared" si="3"/>
        <v>0</v>
      </c>
      <c r="X11" s="169">
        <f t="shared" si="3"/>
        <v>0</v>
      </c>
      <c r="Y11" s="169">
        <f t="shared" si="3"/>
        <v>0</v>
      </c>
      <c r="Z11" s="169">
        <f t="shared" si="3"/>
        <v>0</v>
      </c>
      <c r="AA11" s="169">
        <f t="shared" si="3"/>
        <v>0</v>
      </c>
      <c r="AB11" s="169">
        <f t="shared" si="3"/>
        <v>0</v>
      </c>
      <c r="AC11" s="169">
        <f t="shared" si="3"/>
        <v>0</v>
      </c>
      <c r="AD11" s="169">
        <f t="shared" si="3"/>
        <v>0</v>
      </c>
      <c r="AE11" s="169">
        <f t="shared" si="3"/>
        <v>0</v>
      </c>
      <c r="AF11" s="169">
        <f t="shared" si="3"/>
        <v>0</v>
      </c>
      <c r="AG11" s="169">
        <f t="shared" si="3"/>
        <v>0</v>
      </c>
      <c r="AH11" s="169">
        <f t="shared" si="3"/>
        <v>0</v>
      </c>
      <c r="AI11" s="169">
        <f t="shared" si="3"/>
        <v>1350.8</v>
      </c>
      <c r="AJ11" s="169">
        <f t="shared" si="3"/>
        <v>1350.8</v>
      </c>
      <c r="AK11" s="169">
        <f t="shared" si="3"/>
        <v>0</v>
      </c>
      <c r="AL11" s="169">
        <f t="shared" si="3"/>
        <v>292.5</v>
      </c>
      <c r="AM11" s="169">
        <f t="shared" si="3"/>
        <v>292.5</v>
      </c>
      <c r="AN11" s="169">
        <f t="shared" si="3"/>
        <v>0</v>
      </c>
      <c r="AO11" s="169">
        <f t="shared" si="3"/>
        <v>605.36270000000002</v>
      </c>
      <c r="AP11" s="169">
        <f t="shared" si="3"/>
        <v>605.36270000000002</v>
      </c>
      <c r="AQ11" s="169">
        <f t="shared" si="3"/>
        <v>0</v>
      </c>
      <c r="AR11" s="345"/>
    </row>
    <row r="12" spans="1:44" ht="33.65" customHeight="1" x14ac:dyDescent="0.3">
      <c r="A12" s="328"/>
      <c r="B12" s="329"/>
      <c r="C12" s="330"/>
      <c r="D12" s="172" t="s">
        <v>2</v>
      </c>
      <c r="E12" s="170">
        <f t="shared" si="0"/>
        <v>71297.120439999999</v>
      </c>
      <c r="F12" s="170">
        <f t="shared" si="0"/>
        <v>64367.120440000006</v>
      </c>
      <c r="G12" s="170">
        <f t="shared" si="2"/>
        <v>90.280112356245965</v>
      </c>
      <c r="H12" s="169">
        <f t="shared" ref="H12:AQ12" si="4">H444+H480+H496+H522+H785</f>
        <v>0</v>
      </c>
      <c r="I12" s="169">
        <f t="shared" si="4"/>
        <v>0</v>
      </c>
      <c r="J12" s="169">
        <f t="shared" si="4"/>
        <v>0</v>
      </c>
      <c r="K12" s="169">
        <f t="shared" si="4"/>
        <v>6761.47804</v>
      </c>
      <c r="L12" s="169">
        <f t="shared" si="4"/>
        <v>6761.47804</v>
      </c>
      <c r="M12" s="170">
        <f t="shared" ref="M12:M13" si="5">L12*100/K12</f>
        <v>100</v>
      </c>
      <c r="N12" s="169">
        <f t="shared" si="4"/>
        <v>8187.67425</v>
      </c>
      <c r="O12" s="169">
        <f t="shared" si="4"/>
        <v>8187.67425</v>
      </c>
      <c r="P12" s="170">
        <f t="shared" ref="P12:P14" si="6">O12*100/N12</f>
        <v>100</v>
      </c>
      <c r="Q12" s="169">
        <f t="shared" si="4"/>
        <v>4455.8775900000001</v>
      </c>
      <c r="R12" s="169">
        <f t="shared" si="4"/>
        <v>4455.8775900000001</v>
      </c>
      <c r="S12" s="169">
        <f t="shared" si="4"/>
        <v>0</v>
      </c>
      <c r="T12" s="169">
        <f t="shared" si="4"/>
        <v>4211.5719300000001</v>
      </c>
      <c r="U12" s="169">
        <f t="shared" si="4"/>
        <v>4211.5719300000001</v>
      </c>
      <c r="V12" s="169">
        <f t="shared" si="4"/>
        <v>0</v>
      </c>
      <c r="W12" s="169">
        <f t="shared" si="4"/>
        <v>3590.3176100000001</v>
      </c>
      <c r="X12" s="169">
        <f t="shared" si="4"/>
        <v>3590.3176100000001</v>
      </c>
      <c r="Y12" s="169">
        <f t="shared" si="4"/>
        <v>0</v>
      </c>
      <c r="Z12" s="169">
        <f t="shared" si="4"/>
        <v>2413.3949600000001</v>
      </c>
      <c r="AA12" s="169">
        <f t="shared" si="4"/>
        <v>2413.3949600000001</v>
      </c>
      <c r="AB12" s="169">
        <f t="shared" si="4"/>
        <v>0</v>
      </c>
      <c r="AC12" s="169">
        <f t="shared" si="4"/>
        <v>1541.31981</v>
      </c>
      <c r="AD12" s="169">
        <f t="shared" si="4"/>
        <v>1541.31981</v>
      </c>
      <c r="AE12" s="169">
        <f t="shared" si="4"/>
        <v>0</v>
      </c>
      <c r="AF12" s="169">
        <f t="shared" si="4"/>
        <v>2371.78024</v>
      </c>
      <c r="AG12" s="169">
        <f t="shared" si="4"/>
        <v>2371.78024</v>
      </c>
      <c r="AH12" s="169">
        <f t="shared" si="4"/>
        <v>0</v>
      </c>
      <c r="AI12" s="169">
        <f t="shared" si="4"/>
        <v>6405.7033300000003</v>
      </c>
      <c r="AJ12" s="169">
        <f t="shared" si="4"/>
        <v>6405.7033300000003</v>
      </c>
      <c r="AK12" s="169">
        <f t="shared" si="4"/>
        <v>0</v>
      </c>
      <c r="AL12" s="169">
        <f t="shared" si="4"/>
        <v>12145.844300000001</v>
      </c>
      <c r="AM12" s="169">
        <f t="shared" si="4"/>
        <v>12145.844300000001</v>
      </c>
      <c r="AN12" s="169">
        <f t="shared" si="4"/>
        <v>0</v>
      </c>
      <c r="AO12" s="169">
        <f t="shared" si="4"/>
        <v>19212.158380000001</v>
      </c>
      <c r="AP12" s="169">
        <f t="shared" si="4"/>
        <v>12282.158379999999</v>
      </c>
      <c r="AQ12" s="169">
        <f t="shared" si="4"/>
        <v>0</v>
      </c>
      <c r="AR12" s="345"/>
    </row>
    <row r="13" spans="1:44" x14ac:dyDescent="0.3">
      <c r="A13" s="328"/>
      <c r="B13" s="329"/>
      <c r="C13" s="330"/>
      <c r="D13" s="172" t="s">
        <v>43</v>
      </c>
      <c r="E13" s="170">
        <f t="shared" si="0"/>
        <v>448983.62581</v>
      </c>
      <c r="F13" s="170">
        <f t="shared" si="0"/>
        <v>401269.24491999997</v>
      </c>
      <c r="G13" s="170">
        <f t="shared" si="2"/>
        <v>89.372801557312982</v>
      </c>
      <c r="H13" s="169">
        <f>H445+H481+H497+H786</f>
        <v>37861</v>
      </c>
      <c r="I13" s="169">
        <f>I445+I481+I497+I786</f>
        <v>37861</v>
      </c>
      <c r="J13" s="169">
        <f>J445+J481+J497+J786</f>
        <v>100</v>
      </c>
      <c r="K13" s="169">
        <f>K445+K481+K497+K786</f>
        <v>43928.480000000003</v>
      </c>
      <c r="L13" s="169">
        <f>L445+L481+L497+L786</f>
        <v>43928.480000000003</v>
      </c>
      <c r="M13" s="170">
        <f t="shared" si="5"/>
        <v>99.999999999999986</v>
      </c>
      <c r="N13" s="169">
        <f>N445+N481+N497+N786</f>
        <v>63446.911739999996</v>
      </c>
      <c r="O13" s="169">
        <f>O445+O481+O497+O786</f>
        <v>63446.911739999996</v>
      </c>
      <c r="P13" s="170">
        <f t="shared" si="6"/>
        <v>100</v>
      </c>
      <c r="Q13" s="169">
        <f t="shared" ref="Q13:AQ13" si="7">Q445+Q481+Q497+Q786</f>
        <v>9212.1457900000005</v>
      </c>
      <c r="R13" s="169">
        <f t="shared" si="7"/>
        <v>9212.1457900000005</v>
      </c>
      <c r="S13" s="169">
        <f t="shared" si="7"/>
        <v>0</v>
      </c>
      <c r="T13" s="169">
        <f t="shared" si="7"/>
        <v>32476.912420000001</v>
      </c>
      <c r="U13" s="169">
        <f t="shared" si="7"/>
        <v>32476.912420000001</v>
      </c>
      <c r="V13" s="169">
        <f t="shared" si="7"/>
        <v>0</v>
      </c>
      <c r="W13" s="169">
        <f t="shared" si="7"/>
        <v>2387.98749</v>
      </c>
      <c r="X13" s="169">
        <f t="shared" si="7"/>
        <v>2387.98749</v>
      </c>
      <c r="Y13" s="169">
        <f t="shared" si="7"/>
        <v>0</v>
      </c>
      <c r="Z13" s="169">
        <f t="shared" si="7"/>
        <v>25089.927630000002</v>
      </c>
      <c r="AA13" s="169">
        <f t="shared" si="7"/>
        <v>25089.927630000002</v>
      </c>
      <c r="AB13" s="169">
        <f t="shared" si="7"/>
        <v>0</v>
      </c>
      <c r="AC13" s="169">
        <f t="shared" si="7"/>
        <v>19039.524469999997</v>
      </c>
      <c r="AD13" s="169">
        <f t="shared" si="7"/>
        <v>19039.524469999997</v>
      </c>
      <c r="AE13" s="169">
        <f t="shared" si="7"/>
        <v>0</v>
      </c>
      <c r="AF13" s="169">
        <f t="shared" si="7"/>
        <v>17512.707449999998</v>
      </c>
      <c r="AG13" s="169">
        <f t="shared" si="7"/>
        <v>17512.707449999998</v>
      </c>
      <c r="AH13" s="169">
        <f t="shared" si="7"/>
        <v>0</v>
      </c>
      <c r="AI13" s="169">
        <f t="shared" si="7"/>
        <v>13977.751849999997</v>
      </c>
      <c r="AJ13" s="169">
        <f t="shared" si="7"/>
        <v>13977.751849999997</v>
      </c>
      <c r="AK13" s="169">
        <f t="shared" si="7"/>
        <v>0</v>
      </c>
      <c r="AL13" s="169">
        <f t="shared" si="7"/>
        <v>71834.441219999993</v>
      </c>
      <c r="AM13" s="169">
        <f t="shared" si="7"/>
        <v>71834.441219999993</v>
      </c>
      <c r="AN13" s="169">
        <f t="shared" si="7"/>
        <v>0</v>
      </c>
      <c r="AO13" s="169">
        <f t="shared" si="7"/>
        <v>66128.690230000007</v>
      </c>
      <c r="AP13" s="169">
        <f t="shared" si="7"/>
        <v>21944.909149999996</v>
      </c>
      <c r="AQ13" s="169">
        <f t="shared" si="7"/>
        <v>0</v>
      </c>
      <c r="AR13" s="345"/>
    </row>
    <row r="14" spans="1:44" ht="30.7" customHeight="1" x14ac:dyDescent="0.25">
      <c r="A14" s="328"/>
      <c r="B14" s="329"/>
      <c r="C14" s="330"/>
      <c r="D14" s="173" t="s">
        <v>641</v>
      </c>
      <c r="E14" s="170">
        <f t="shared" si="0"/>
        <v>65694.015400000004</v>
      </c>
      <c r="F14" s="170">
        <f t="shared" si="0"/>
        <v>64866.437279999998</v>
      </c>
      <c r="G14" s="170">
        <f t="shared" si="2"/>
        <v>98.740253408227503</v>
      </c>
      <c r="H14" s="169">
        <f>H446+H482+H498+H524+H787</f>
        <v>0</v>
      </c>
      <c r="I14" s="169">
        <f t="shared" ref="I14:AQ14" si="8">I446+I482+I498+I524+I787</f>
        <v>0</v>
      </c>
      <c r="J14" s="169">
        <f t="shared" si="8"/>
        <v>0</v>
      </c>
      <c r="K14" s="169">
        <f t="shared" si="8"/>
        <v>0</v>
      </c>
      <c r="L14" s="169">
        <f t="shared" si="8"/>
        <v>0</v>
      </c>
      <c r="M14" s="169">
        <f t="shared" si="8"/>
        <v>0</v>
      </c>
      <c r="N14" s="169">
        <f t="shared" si="8"/>
        <v>58413.1008</v>
      </c>
      <c r="O14" s="169">
        <f t="shared" si="8"/>
        <v>58413.1008</v>
      </c>
      <c r="P14" s="170">
        <f t="shared" si="6"/>
        <v>100</v>
      </c>
      <c r="Q14" s="169">
        <f t="shared" si="8"/>
        <v>1053.3364799999999</v>
      </c>
      <c r="R14" s="169">
        <f t="shared" si="8"/>
        <v>1053.3364799999999</v>
      </c>
      <c r="S14" s="169">
        <f t="shared" si="8"/>
        <v>0</v>
      </c>
      <c r="T14" s="169">
        <f t="shared" si="8"/>
        <v>2405.2564000000002</v>
      </c>
      <c r="U14" s="169">
        <f t="shared" si="8"/>
        <v>2405.2564000000002</v>
      </c>
      <c r="V14" s="169">
        <f t="shared" si="8"/>
        <v>0</v>
      </c>
      <c r="W14" s="169">
        <f t="shared" si="8"/>
        <v>0</v>
      </c>
      <c r="X14" s="169">
        <f t="shared" si="8"/>
        <v>0</v>
      </c>
      <c r="Y14" s="169">
        <f t="shared" si="8"/>
        <v>0</v>
      </c>
      <c r="Z14" s="169">
        <f t="shared" si="8"/>
        <v>2994.7435999999998</v>
      </c>
      <c r="AA14" s="169">
        <f t="shared" si="8"/>
        <v>2994.7435999999998</v>
      </c>
      <c r="AB14" s="169">
        <f t="shared" si="8"/>
        <v>0</v>
      </c>
      <c r="AC14" s="169">
        <f t="shared" si="8"/>
        <v>0</v>
      </c>
      <c r="AD14" s="169">
        <f t="shared" si="8"/>
        <v>0</v>
      </c>
      <c r="AE14" s="169">
        <f t="shared" si="8"/>
        <v>0</v>
      </c>
      <c r="AF14" s="169">
        <f t="shared" si="8"/>
        <v>0</v>
      </c>
      <c r="AG14" s="169">
        <f t="shared" si="8"/>
        <v>0</v>
      </c>
      <c r="AH14" s="169">
        <f t="shared" si="8"/>
        <v>0</v>
      </c>
      <c r="AI14" s="169">
        <f t="shared" si="8"/>
        <v>0</v>
      </c>
      <c r="AJ14" s="169">
        <f t="shared" si="8"/>
        <v>0</v>
      </c>
      <c r="AK14" s="169">
        <f t="shared" si="8"/>
        <v>0</v>
      </c>
      <c r="AL14" s="169">
        <f t="shared" si="8"/>
        <v>0</v>
      </c>
      <c r="AM14" s="169">
        <f t="shared" si="8"/>
        <v>0</v>
      </c>
      <c r="AN14" s="169">
        <f t="shared" si="8"/>
        <v>0</v>
      </c>
      <c r="AO14" s="169">
        <f t="shared" si="8"/>
        <v>827.5781199999999</v>
      </c>
      <c r="AP14" s="169">
        <f t="shared" si="8"/>
        <v>0</v>
      </c>
      <c r="AQ14" s="169">
        <f t="shared" si="8"/>
        <v>0</v>
      </c>
      <c r="AR14" s="345"/>
    </row>
    <row r="15" spans="1:44" ht="30.7" customHeight="1" x14ac:dyDescent="0.3">
      <c r="A15" s="331"/>
      <c r="B15" s="332"/>
      <c r="C15" s="333"/>
      <c r="D15" s="192" t="s">
        <v>439</v>
      </c>
      <c r="E15" s="170">
        <f t="shared" si="0"/>
        <v>6550.5029999999997</v>
      </c>
      <c r="F15" s="170">
        <f t="shared" si="0"/>
        <v>5471.0581999999995</v>
      </c>
      <c r="G15" s="170">
        <f t="shared" si="2"/>
        <v>83.521192189363163</v>
      </c>
      <c r="H15" s="169">
        <f>H788</f>
        <v>0</v>
      </c>
      <c r="I15" s="169">
        <f t="shared" ref="I15:AQ15" si="9">I788</f>
        <v>0</v>
      </c>
      <c r="J15" s="169">
        <f t="shared" si="9"/>
        <v>0</v>
      </c>
      <c r="K15" s="169">
        <f t="shared" si="9"/>
        <v>0</v>
      </c>
      <c r="L15" s="169">
        <f t="shared" si="9"/>
        <v>0</v>
      </c>
      <c r="M15" s="169">
        <f t="shared" si="9"/>
        <v>0</v>
      </c>
      <c r="N15" s="169">
        <f t="shared" si="9"/>
        <v>0</v>
      </c>
      <c r="O15" s="169">
        <f t="shared" si="9"/>
        <v>0</v>
      </c>
      <c r="P15" s="169">
        <f t="shared" si="9"/>
        <v>0</v>
      </c>
      <c r="Q15" s="169">
        <f t="shared" si="9"/>
        <v>0</v>
      </c>
      <c r="R15" s="169">
        <f t="shared" si="9"/>
        <v>0</v>
      </c>
      <c r="S15" s="169">
        <f t="shared" si="9"/>
        <v>0</v>
      </c>
      <c r="T15" s="169">
        <f t="shared" si="9"/>
        <v>0</v>
      </c>
      <c r="U15" s="169">
        <f t="shared" si="9"/>
        <v>0</v>
      </c>
      <c r="V15" s="169">
        <f t="shared" si="9"/>
        <v>0</v>
      </c>
      <c r="W15" s="169">
        <f t="shared" si="9"/>
        <v>0</v>
      </c>
      <c r="X15" s="169">
        <f t="shared" si="9"/>
        <v>0</v>
      </c>
      <c r="Y15" s="169">
        <f t="shared" si="9"/>
        <v>0</v>
      </c>
      <c r="Z15" s="169">
        <f t="shared" si="9"/>
        <v>0</v>
      </c>
      <c r="AA15" s="169">
        <f t="shared" si="9"/>
        <v>0</v>
      </c>
      <c r="AB15" s="169">
        <f t="shared" si="9"/>
        <v>0</v>
      </c>
      <c r="AC15" s="169">
        <f t="shared" si="9"/>
        <v>1363.26331</v>
      </c>
      <c r="AD15" s="169">
        <f t="shared" si="9"/>
        <v>1363.26331</v>
      </c>
      <c r="AE15" s="169">
        <f t="shared" si="9"/>
        <v>0</v>
      </c>
      <c r="AF15" s="169">
        <f t="shared" si="9"/>
        <v>1769.3452</v>
      </c>
      <c r="AG15" s="169">
        <f t="shared" si="9"/>
        <v>1769.3452</v>
      </c>
      <c r="AH15" s="169">
        <f t="shared" si="9"/>
        <v>0</v>
      </c>
      <c r="AI15" s="169">
        <f t="shared" si="9"/>
        <v>104.54049000000001</v>
      </c>
      <c r="AJ15" s="169">
        <f t="shared" si="9"/>
        <v>104.54049000000001</v>
      </c>
      <c r="AK15" s="169">
        <f t="shared" si="9"/>
        <v>0</v>
      </c>
      <c r="AL15" s="169">
        <f t="shared" si="9"/>
        <v>453.39138000000003</v>
      </c>
      <c r="AM15" s="169">
        <f t="shared" si="9"/>
        <v>453.39138000000003</v>
      </c>
      <c r="AN15" s="169">
        <f t="shared" si="9"/>
        <v>0</v>
      </c>
      <c r="AO15" s="169">
        <f t="shared" si="9"/>
        <v>2859.9626199999998</v>
      </c>
      <c r="AP15" s="169">
        <f t="shared" si="9"/>
        <v>1780.5178199999998</v>
      </c>
      <c r="AQ15" s="169">
        <f t="shared" si="9"/>
        <v>0</v>
      </c>
      <c r="AR15" s="188"/>
    </row>
    <row r="16" spans="1:44" ht="18.8" customHeight="1" x14ac:dyDescent="0.3">
      <c r="A16" s="334" t="s">
        <v>286</v>
      </c>
      <c r="B16" s="335"/>
      <c r="C16" s="336"/>
      <c r="D16" s="177" t="s">
        <v>41</v>
      </c>
      <c r="E16" s="170">
        <f t="shared" ref="E16:F20" si="10">H16+K16+N16+Q16+T16+W16+Z16+AC16+AF16+AI16+AL16+AO16</f>
        <v>83464.262130000003</v>
      </c>
      <c r="F16" s="170">
        <f t="shared" si="10"/>
        <v>66284.836649999997</v>
      </c>
      <c r="G16" s="170">
        <f t="shared" si="2"/>
        <v>79.417028268647314</v>
      </c>
      <c r="H16" s="170">
        <f>H17+H18+H19+H21</f>
        <v>0</v>
      </c>
      <c r="I16" s="170">
        <f t="shared" ref="I16:AQ16" si="11">I17+I18+I19+I21</f>
        <v>0</v>
      </c>
      <c r="J16" s="170">
        <f t="shared" si="11"/>
        <v>0</v>
      </c>
      <c r="K16" s="170">
        <f t="shared" si="11"/>
        <v>0</v>
      </c>
      <c r="L16" s="170">
        <f t="shared" si="11"/>
        <v>0</v>
      </c>
      <c r="M16" s="170">
        <f t="shared" si="11"/>
        <v>0</v>
      </c>
      <c r="N16" s="170">
        <f t="shared" si="11"/>
        <v>58413.1008</v>
      </c>
      <c r="O16" s="170">
        <f t="shared" si="11"/>
        <v>58413.1008</v>
      </c>
      <c r="P16" s="170">
        <f>O16*100/N16</f>
        <v>100</v>
      </c>
      <c r="Q16" s="170">
        <f t="shared" si="11"/>
        <v>1951.8986399999999</v>
      </c>
      <c r="R16" s="170">
        <f t="shared" si="11"/>
        <v>1951.8986399999999</v>
      </c>
      <c r="S16" s="170">
        <f t="shared" si="11"/>
        <v>0</v>
      </c>
      <c r="T16" s="170">
        <f t="shared" si="11"/>
        <v>1588.5942400000001</v>
      </c>
      <c r="U16" s="170">
        <f t="shared" si="11"/>
        <v>1588.5942400000001</v>
      </c>
      <c r="V16" s="170">
        <f t="shared" si="11"/>
        <v>0</v>
      </c>
      <c r="W16" s="170">
        <f t="shared" si="11"/>
        <v>0</v>
      </c>
      <c r="X16" s="170">
        <f t="shared" si="11"/>
        <v>0</v>
      </c>
      <c r="Y16" s="170">
        <f t="shared" si="11"/>
        <v>0</v>
      </c>
      <c r="Z16" s="170">
        <f t="shared" si="11"/>
        <v>3952.5202100000001</v>
      </c>
      <c r="AA16" s="170">
        <f t="shared" si="11"/>
        <v>3952.5202100000001</v>
      </c>
      <c r="AB16" s="170">
        <f t="shared" si="11"/>
        <v>0</v>
      </c>
      <c r="AC16" s="170">
        <f t="shared" si="11"/>
        <v>8.4747599999999998</v>
      </c>
      <c r="AD16" s="170">
        <f t="shared" si="11"/>
        <v>8.4747599999999998</v>
      </c>
      <c r="AE16" s="170">
        <f t="shared" si="11"/>
        <v>0</v>
      </c>
      <c r="AF16" s="170">
        <f t="shared" si="11"/>
        <v>0</v>
      </c>
      <c r="AG16" s="170">
        <f t="shared" si="11"/>
        <v>0</v>
      </c>
      <c r="AH16" s="170">
        <f t="shared" si="11"/>
        <v>0</v>
      </c>
      <c r="AI16" s="170">
        <f t="shared" si="11"/>
        <v>81.334999999999994</v>
      </c>
      <c r="AJ16" s="170">
        <f t="shared" si="11"/>
        <v>81.334999999999994</v>
      </c>
      <c r="AK16" s="170">
        <f t="shared" si="11"/>
        <v>0</v>
      </c>
      <c r="AL16" s="170">
        <f t="shared" si="11"/>
        <v>126.24299999999999</v>
      </c>
      <c r="AM16" s="170">
        <f t="shared" si="11"/>
        <v>126.24299999999999</v>
      </c>
      <c r="AN16" s="170">
        <f t="shared" si="11"/>
        <v>0</v>
      </c>
      <c r="AO16" s="170">
        <f t="shared" si="11"/>
        <v>17342.095480000004</v>
      </c>
      <c r="AP16" s="170">
        <f t="shared" si="11"/>
        <v>162.66999999999999</v>
      </c>
      <c r="AQ16" s="170">
        <f t="shared" si="11"/>
        <v>0</v>
      </c>
      <c r="AR16" s="345"/>
    </row>
    <row r="17" spans="1:44" x14ac:dyDescent="0.3">
      <c r="A17" s="337"/>
      <c r="B17" s="338"/>
      <c r="C17" s="339"/>
      <c r="D17" s="172" t="s">
        <v>37</v>
      </c>
      <c r="E17" s="170">
        <f t="shared" si="10"/>
        <v>0</v>
      </c>
      <c r="F17" s="170">
        <f t="shared" si="10"/>
        <v>0</v>
      </c>
      <c r="G17" s="170" t="e">
        <f t="shared" si="2"/>
        <v>#DIV/0!</v>
      </c>
      <c r="H17" s="169">
        <f>H53+H58+H63+H68+H73+H78+H83+H88+H93+H98+H103+H108+H113+H128+H133+H143+H148</f>
        <v>0</v>
      </c>
      <c r="I17" s="169">
        <f t="shared" ref="I17:AQ17" si="12">I53+I58+I63+I68+I73+I78+I83+I88+I93+I98+I103+I108+I113+I128+I133+I143+I148</f>
        <v>0</v>
      </c>
      <c r="J17" s="169">
        <f t="shared" si="12"/>
        <v>0</v>
      </c>
      <c r="K17" s="169">
        <f t="shared" si="12"/>
        <v>0</v>
      </c>
      <c r="L17" s="169">
        <f t="shared" si="12"/>
        <v>0</v>
      </c>
      <c r="M17" s="169">
        <f t="shared" si="12"/>
        <v>0</v>
      </c>
      <c r="N17" s="169">
        <f t="shared" si="12"/>
        <v>0</v>
      </c>
      <c r="O17" s="169">
        <f t="shared" si="12"/>
        <v>0</v>
      </c>
      <c r="P17" s="169">
        <f t="shared" si="12"/>
        <v>0</v>
      </c>
      <c r="Q17" s="169">
        <f t="shared" si="12"/>
        <v>0</v>
      </c>
      <c r="R17" s="169">
        <f t="shared" si="12"/>
        <v>0</v>
      </c>
      <c r="S17" s="169">
        <f t="shared" si="12"/>
        <v>0</v>
      </c>
      <c r="T17" s="169">
        <f t="shared" si="12"/>
        <v>0</v>
      </c>
      <c r="U17" s="169">
        <f t="shared" si="12"/>
        <v>0</v>
      </c>
      <c r="V17" s="169">
        <f t="shared" si="12"/>
        <v>0</v>
      </c>
      <c r="W17" s="169">
        <f t="shared" si="12"/>
        <v>0</v>
      </c>
      <c r="X17" s="169">
        <f t="shared" si="12"/>
        <v>0</v>
      </c>
      <c r="Y17" s="169">
        <f t="shared" si="12"/>
        <v>0</v>
      </c>
      <c r="Z17" s="169">
        <f t="shared" si="12"/>
        <v>0</v>
      </c>
      <c r="AA17" s="169">
        <f t="shared" si="12"/>
        <v>0</v>
      </c>
      <c r="AB17" s="169">
        <f t="shared" si="12"/>
        <v>0</v>
      </c>
      <c r="AC17" s="169">
        <f t="shared" si="12"/>
        <v>0</v>
      </c>
      <c r="AD17" s="169">
        <f t="shared" si="12"/>
        <v>0</v>
      </c>
      <c r="AE17" s="169">
        <f t="shared" si="12"/>
        <v>0</v>
      </c>
      <c r="AF17" s="169">
        <f t="shared" si="12"/>
        <v>0</v>
      </c>
      <c r="AG17" s="169">
        <f t="shared" si="12"/>
        <v>0</v>
      </c>
      <c r="AH17" s="169">
        <f t="shared" si="12"/>
        <v>0</v>
      </c>
      <c r="AI17" s="169">
        <f t="shared" si="12"/>
        <v>0</v>
      </c>
      <c r="AJ17" s="169">
        <f t="shared" si="12"/>
        <v>0</v>
      </c>
      <c r="AK17" s="169">
        <f t="shared" si="12"/>
        <v>0</v>
      </c>
      <c r="AL17" s="169">
        <f t="shared" si="12"/>
        <v>0</v>
      </c>
      <c r="AM17" s="169">
        <f t="shared" si="12"/>
        <v>0</v>
      </c>
      <c r="AN17" s="169">
        <f t="shared" si="12"/>
        <v>0</v>
      </c>
      <c r="AO17" s="169">
        <f t="shared" si="12"/>
        <v>0</v>
      </c>
      <c r="AP17" s="169">
        <f t="shared" si="12"/>
        <v>0</v>
      </c>
      <c r="AQ17" s="169">
        <f t="shared" si="12"/>
        <v>0</v>
      </c>
      <c r="AR17" s="376"/>
    </row>
    <row r="18" spans="1:44" ht="33.65" customHeight="1" x14ac:dyDescent="0.3">
      <c r="A18" s="337"/>
      <c r="B18" s="338"/>
      <c r="C18" s="339"/>
      <c r="D18" s="172" t="s">
        <v>2</v>
      </c>
      <c r="E18" s="170">
        <f t="shared" si="10"/>
        <v>0</v>
      </c>
      <c r="F18" s="170">
        <f t="shared" si="10"/>
        <v>0</v>
      </c>
      <c r="G18" s="170" t="e">
        <f t="shared" si="2"/>
        <v>#DIV/0!</v>
      </c>
      <c r="H18" s="169">
        <f t="shared" ref="H18:AQ18" si="13">H54+H59+H64+H69+H74+H79+H84+H89+H94+H99+H104+H109+H114+H129+H134+H144+H149</f>
        <v>0</v>
      </c>
      <c r="I18" s="169">
        <f t="shared" si="13"/>
        <v>0</v>
      </c>
      <c r="J18" s="169">
        <f t="shared" si="13"/>
        <v>0</v>
      </c>
      <c r="K18" s="169">
        <f t="shared" si="13"/>
        <v>0</v>
      </c>
      <c r="L18" s="169">
        <f t="shared" si="13"/>
        <v>0</v>
      </c>
      <c r="M18" s="169">
        <f t="shared" si="13"/>
        <v>0</v>
      </c>
      <c r="N18" s="169">
        <f t="shared" si="13"/>
        <v>0</v>
      </c>
      <c r="O18" s="169">
        <f t="shared" si="13"/>
        <v>0</v>
      </c>
      <c r="P18" s="169">
        <f t="shared" si="13"/>
        <v>0</v>
      </c>
      <c r="Q18" s="169">
        <f t="shared" si="13"/>
        <v>0</v>
      </c>
      <c r="R18" s="169">
        <f t="shared" si="13"/>
        <v>0</v>
      </c>
      <c r="S18" s="169">
        <f t="shared" si="13"/>
        <v>0</v>
      </c>
      <c r="T18" s="169">
        <f t="shared" si="13"/>
        <v>0</v>
      </c>
      <c r="U18" s="169">
        <f t="shared" si="13"/>
        <v>0</v>
      </c>
      <c r="V18" s="169">
        <f t="shared" si="13"/>
        <v>0</v>
      </c>
      <c r="W18" s="169">
        <f t="shared" si="13"/>
        <v>0</v>
      </c>
      <c r="X18" s="169">
        <f t="shared" si="13"/>
        <v>0</v>
      </c>
      <c r="Y18" s="169">
        <f t="shared" si="13"/>
        <v>0</v>
      </c>
      <c r="Z18" s="169">
        <f t="shared" si="13"/>
        <v>0</v>
      </c>
      <c r="AA18" s="169">
        <f t="shared" si="13"/>
        <v>0</v>
      </c>
      <c r="AB18" s="169">
        <f t="shared" si="13"/>
        <v>0</v>
      </c>
      <c r="AC18" s="169">
        <f t="shared" si="13"/>
        <v>0</v>
      </c>
      <c r="AD18" s="169">
        <f t="shared" si="13"/>
        <v>0</v>
      </c>
      <c r="AE18" s="169">
        <f t="shared" si="13"/>
        <v>0</v>
      </c>
      <c r="AF18" s="169">
        <f t="shared" si="13"/>
        <v>0</v>
      </c>
      <c r="AG18" s="169">
        <f t="shared" si="13"/>
        <v>0</v>
      </c>
      <c r="AH18" s="169">
        <f t="shared" si="13"/>
        <v>0</v>
      </c>
      <c r="AI18" s="169">
        <f t="shared" si="13"/>
        <v>0</v>
      </c>
      <c r="AJ18" s="169">
        <f t="shared" si="13"/>
        <v>0</v>
      </c>
      <c r="AK18" s="169">
        <f t="shared" si="13"/>
        <v>0</v>
      </c>
      <c r="AL18" s="169">
        <f t="shared" si="13"/>
        <v>0</v>
      </c>
      <c r="AM18" s="169">
        <f t="shared" si="13"/>
        <v>0</v>
      </c>
      <c r="AN18" s="169">
        <f t="shared" si="13"/>
        <v>0</v>
      </c>
      <c r="AO18" s="169">
        <f t="shared" si="13"/>
        <v>0</v>
      </c>
      <c r="AP18" s="169">
        <f t="shared" si="13"/>
        <v>0</v>
      </c>
      <c r="AQ18" s="169">
        <f t="shared" si="13"/>
        <v>0</v>
      </c>
      <c r="AR18" s="376"/>
    </row>
    <row r="19" spans="1:44" x14ac:dyDescent="0.3">
      <c r="A19" s="337"/>
      <c r="B19" s="338"/>
      <c r="C19" s="339"/>
      <c r="D19" s="172" t="s">
        <v>43</v>
      </c>
      <c r="E19" s="170">
        <f t="shared" si="10"/>
        <v>83464.262130000003</v>
      </c>
      <c r="F19" s="170">
        <f t="shared" si="10"/>
        <v>66284.836649999997</v>
      </c>
      <c r="G19" s="170">
        <f t="shared" si="2"/>
        <v>79.417028268647314</v>
      </c>
      <c r="H19" s="169">
        <f t="shared" ref="H19:AQ19" si="14">H55+H60+H65+H70+H75+H80+H85+H90+H95+H100+H105+H110+H115+H130+H135+H145+H150</f>
        <v>0</v>
      </c>
      <c r="I19" s="169">
        <f t="shared" si="14"/>
        <v>0</v>
      </c>
      <c r="J19" s="169">
        <f t="shared" si="14"/>
        <v>0</v>
      </c>
      <c r="K19" s="169">
        <f t="shared" si="14"/>
        <v>0</v>
      </c>
      <c r="L19" s="169">
        <f t="shared" si="14"/>
        <v>0</v>
      </c>
      <c r="M19" s="169">
        <f t="shared" si="14"/>
        <v>0</v>
      </c>
      <c r="N19" s="169">
        <f t="shared" si="14"/>
        <v>58413.1008</v>
      </c>
      <c r="O19" s="169">
        <f t="shared" si="14"/>
        <v>58413.1008</v>
      </c>
      <c r="P19" s="169">
        <f t="shared" si="14"/>
        <v>100</v>
      </c>
      <c r="Q19" s="169">
        <f t="shared" si="14"/>
        <v>1951.8986399999999</v>
      </c>
      <c r="R19" s="169">
        <f t="shared" si="14"/>
        <v>1951.8986399999999</v>
      </c>
      <c r="S19" s="169">
        <f t="shared" si="14"/>
        <v>0</v>
      </c>
      <c r="T19" s="169">
        <f t="shared" si="14"/>
        <v>1588.5942400000001</v>
      </c>
      <c r="U19" s="169">
        <f t="shared" si="14"/>
        <v>1588.5942400000001</v>
      </c>
      <c r="V19" s="169">
        <f t="shared" si="14"/>
        <v>0</v>
      </c>
      <c r="W19" s="169">
        <f t="shared" si="14"/>
        <v>0</v>
      </c>
      <c r="X19" s="169">
        <f t="shared" si="14"/>
        <v>0</v>
      </c>
      <c r="Y19" s="169">
        <f t="shared" si="14"/>
        <v>0</v>
      </c>
      <c r="Z19" s="169">
        <f t="shared" si="14"/>
        <v>3952.5202100000001</v>
      </c>
      <c r="AA19" s="169">
        <f t="shared" si="14"/>
        <v>3952.5202100000001</v>
      </c>
      <c r="AB19" s="169">
        <f t="shared" si="14"/>
        <v>0</v>
      </c>
      <c r="AC19" s="169">
        <f t="shared" si="14"/>
        <v>8.4747599999999998</v>
      </c>
      <c r="AD19" s="169">
        <f t="shared" si="14"/>
        <v>8.4747599999999998</v>
      </c>
      <c r="AE19" s="169">
        <f t="shared" si="14"/>
        <v>0</v>
      </c>
      <c r="AF19" s="169">
        <f t="shared" si="14"/>
        <v>0</v>
      </c>
      <c r="AG19" s="169">
        <f t="shared" si="14"/>
        <v>0</v>
      </c>
      <c r="AH19" s="169">
        <f t="shared" si="14"/>
        <v>0</v>
      </c>
      <c r="AI19" s="169">
        <f t="shared" si="14"/>
        <v>81.334999999999994</v>
      </c>
      <c r="AJ19" s="169">
        <f t="shared" si="14"/>
        <v>81.334999999999994</v>
      </c>
      <c r="AK19" s="169">
        <f t="shared" si="14"/>
        <v>0</v>
      </c>
      <c r="AL19" s="169">
        <f t="shared" si="14"/>
        <v>126.24299999999999</v>
      </c>
      <c r="AM19" s="169">
        <f t="shared" si="14"/>
        <v>126.24299999999999</v>
      </c>
      <c r="AN19" s="169">
        <f t="shared" si="14"/>
        <v>0</v>
      </c>
      <c r="AO19" s="169">
        <f t="shared" si="14"/>
        <v>17342.095480000004</v>
      </c>
      <c r="AP19" s="169">
        <f t="shared" si="14"/>
        <v>162.66999999999999</v>
      </c>
      <c r="AQ19" s="169">
        <f t="shared" si="14"/>
        <v>0</v>
      </c>
      <c r="AR19" s="376"/>
    </row>
    <row r="20" spans="1:44" ht="34.9" customHeight="1" x14ac:dyDescent="0.25">
      <c r="A20" s="337"/>
      <c r="B20" s="338"/>
      <c r="C20" s="339"/>
      <c r="D20" s="173" t="s">
        <v>272</v>
      </c>
      <c r="E20" s="170">
        <f t="shared" si="10"/>
        <v>65694.015400000004</v>
      </c>
      <c r="F20" s="170">
        <f t="shared" si="10"/>
        <v>64866.437279999998</v>
      </c>
      <c r="G20" s="170">
        <f t="shared" si="2"/>
        <v>98.740253408227503</v>
      </c>
      <c r="H20" s="169">
        <f t="shared" ref="H20:AQ20" si="15">H56+H61+H66+H71+H76+H81+H86+H91+H96+H101+H106+H111+H116+H131+H136+H146+H151</f>
        <v>0</v>
      </c>
      <c r="I20" s="169">
        <f t="shared" si="15"/>
        <v>0</v>
      </c>
      <c r="J20" s="169">
        <f t="shared" si="15"/>
        <v>0</v>
      </c>
      <c r="K20" s="169">
        <f t="shared" si="15"/>
        <v>0</v>
      </c>
      <c r="L20" s="169">
        <f t="shared" si="15"/>
        <v>0</v>
      </c>
      <c r="M20" s="169">
        <f t="shared" si="15"/>
        <v>0</v>
      </c>
      <c r="N20" s="169">
        <f t="shared" si="15"/>
        <v>58413.1008</v>
      </c>
      <c r="O20" s="169">
        <f t="shared" si="15"/>
        <v>58413.1008</v>
      </c>
      <c r="P20" s="169">
        <f t="shared" si="15"/>
        <v>100</v>
      </c>
      <c r="Q20" s="169">
        <f t="shared" si="15"/>
        <v>1053.3364799999999</v>
      </c>
      <c r="R20" s="169">
        <f t="shared" si="15"/>
        <v>1053.3364799999999</v>
      </c>
      <c r="S20" s="169">
        <f t="shared" si="15"/>
        <v>0</v>
      </c>
      <c r="T20" s="169">
        <f t="shared" si="15"/>
        <v>2405.2564000000002</v>
      </c>
      <c r="U20" s="169">
        <f t="shared" si="15"/>
        <v>2405.2564000000002</v>
      </c>
      <c r="V20" s="169">
        <f t="shared" si="15"/>
        <v>0</v>
      </c>
      <c r="W20" s="169">
        <f t="shared" si="15"/>
        <v>0</v>
      </c>
      <c r="X20" s="169">
        <f t="shared" si="15"/>
        <v>0</v>
      </c>
      <c r="Y20" s="169">
        <f t="shared" si="15"/>
        <v>0</v>
      </c>
      <c r="Z20" s="169">
        <f t="shared" si="15"/>
        <v>2994.7435999999998</v>
      </c>
      <c r="AA20" s="169">
        <f t="shared" si="15"/>
        <v>2994.7435999999998</v>
      </c>
      <c r="AB20" s="169">
        <f t="shared" si="15"/>
        <v>0</v>
      </c>
      <c r="AC20" s="169">
        <f t="shared" si="15"/>
        <v>0</v>
      </c>
      <c r="AD20" s="169">
        <f t="shared" si="15"/>
        <v>0</v>
      </c>
      <c r="AE20" s="169">
        <f t="shared" si="15"/>
        <v>0</v>
      </c>
      <c r="AF20" s="169">
        <f t="shared" si="15"/>
        <v>0</v>
      </c>
      <c r="AG20" s="169">
        <f t="shared" si="15"/>
        <v>0</v>
      </c>
      <c r="AH20" s="169">
        <f t="shared" si="15"/>
        <v>0</v>
      </c>
      <c r="AI20" s="169">
        <f t="shared" si="15"/>
        <v>0</v>
      </c>
      <c r="AJ20" s="169">
        <f t="shared" si="15"/>
        <v>0</v>
      </c>
      <c r="AK20" s="169">
        <f t="shared" si="15"/>
        <v>0</v>
      </c>
      <c r="AL20" s="169">
        <f t="shared" si="15"/>
        <v>0</v>
      </c>
      <c r="AM20" s="169">
        <f t="shared" si="15"/>
        <v>0</v>
      </c>
      <c r="AN20" s="169">
        <f t="shared" si="15"/>
        <v>0</v>
      </c>
      <c r="AO20" s="169">
        <f t="shared" si="15"/>
        <v>827.5781199999999</v>
      </c>
      <c r="AP20" s="169">
        <f t="shared" si="15"/>
        <v>0</v>
      </c>
      <c r="AQ20" s="169">
        <f t="shared" si="15"/>
        <v>0</v>
      </c>
      <c r="AR20" s="376"/>
    </row>
    <row r="21" spans="1:44" ht="34.9" customHeight="1" x14ac:dyDescent="0.3">
      <c r="A21" s="340"/>
      <c r="B21" s="341"/>
      <c r="C21" s="342"/>
      <c r="D21" s="192" t="s">
        <v>439</v>
      </c>
      <c r="E21" s="170"/>
      <c r="F21" s="170"/>
      <c r="G21" s="170" t="e">
        <f t="shared" si="2"/>
        <v>#DIV/0!</v>
      </c>
      <c r="H21" s="169"/>
      <c r="I21" s="169"/>
      <c r="J21" s="174"/>
      <c r="K21" s="169"/>
      <c r="L21" s="169"/>
      <c r="M21" s="174"/>
      <c r="N21" s="169"/>
      <c r="O21" s="169"/>
      <c r="P21" s="174"/>
      <c r="Q21" s="169"/>
      <c r="R21" s="169"/>
      <c r="S21" s="174"/>
      <c r="T21" s="169"/>
      <c r="U21" s="169"/>
      <c r="V21" s="174"/>
      <c r="W21" s="169"/>
      <c r="X21" s="169"/>
      <c r="Y21" s="174"/>
      <c r="Z21" s="169"/>
      <c r="AA21" s="169"/>
      <c r="AB21" s="174"/>
      <c r="AC21" s="169"/>
      <c r="AD21" s="169"/>
      <c r="AE21" s="174"/>
      <c r="AF21" s="169"/>
      <c r="AG21" s="169"/>
      <c r="AH21" s="174"/>
      <c r="AI21" s="169"/>
      <c r="AJ21" s="169"/>
      <c r="AK21" s="174"/>
      <c r="AL21" s="169"/>
      <c r="AM21" s="169"/>
      <c r="AN21" s="174"/>
      <c r="AO21" s="169"/>
      <c r="AP21" s="174"/>
      <c r="AQ21" s="174"/>
      <c r="AR21" s="376"/>
    </row>
    <row r="22" spans="1:44" ht="18" customHeight="1" x14ac:dyDescent="0.25">
      <c r="A22" s="349" t="s">
        <v>36</v>
      </c>
      <c r="B22" s="349"/>
      <c r="C22" s="349"/>
      <c r="D22" s="173"/>
      <c r="E22" s="170">
        <f t="shared" ref="E22:E33" si="16">H22+K22+N22+Q22+T22+W22+Z22+AC22+AF22+AI22+AL22+AO22</f>
        <v>0</v>
      </c>
      <c r="F22" s="170">
        <f t="shared" ref="F22:F33" si="17">I22+L22+O22+R22+U22+X22+AA22+AD22+AG22+AJ22+AM22+AP22</f>
        <v>0</v>
      </c>
      <c r="G22" s="170" t="e">
        <f t="shared" si="2"/>
        <v>#DIV/0!</v>
      </c>
      <c r="H22" s="169"/>
      <c r="I22" s="169"/>
      <c r="J22" s="174"/>
      <c r="K22" s="169"/>
      <c r="L22" s="169"/>
      <c r="M22" s="174"/>
      <c r="N22" s="169"/>
      <c r="O22" s="169"/>
      <c r="P22" s="174"/>
      <c r="Q22" s="169"/>
      <c r="R22" s="169"/>
      <c r="S22" s="174"/>
      <c r="T22" s="169"/>
      <c r="U22" s="169"/>
      <c r="V22" s="174"/>
      <c r="W22" s="169"/>
      <c r="X22" s="169"/>
      <c r="Y22" s="174"/>
      <c r="Z22" s="169"/>
      <c r="AA22" s="169"/>
      <c r="AB22" s="174"/>
      <c r="AC22" s="169"/>
      <c r="AD22" s="169"/>
      <c r="AE22" s="174"/>
      <c r="AF22" s="169"/>
      <c r="AG22" s="169"/>
      <c r="AH22" s="174"/>
      <c r="AI22" s="169"/>
      <c r="AJ22" s="169"/>
      <c r="AK22" s="174"/>
      <c r="AL22" s="169"/>
      <c r="AM22" s="169"/>
      <c r="AN22" s="174"/>
      <c r="AO22" s="169"/>
      <c r="AP22" s="174"/>
      <c r="AQ22" s="174"/>
      <c r="AR22" s="376"/>
    </row>
    <row r="23" spans="1:44" ht="34.9" customHeight="1" x14ac:dyDescent="0.3">
      <c r="A23" s="334" t="s">
        <v>287</v>
      </c>
      <c r="B23" s="335"/>
      <c r="C23" s="336"/>
      <c r="D23" s="177" t="s">
        <v>41</v>
      </c>
      <c r="E23" s="170">
        <f t="shared" si="16"/>
        <v>53977.085520000001</v>
      </c>
      <c r="F23" s="170">
        <f t="shared" si="17"/>
        <v>38715.134969999999</v>
      </c>
      <c r="G23" s="170">
        <f t="shared" si="2"/>
        <v>71.725130390107807</v>
      </c>
      <c r="H23" s="169">
        <f>H24+H25+H26+H28</f>
        <v>0</v>
      </c>
      <c r="I23" s="169">
        <f t="shared" ref="I23:AQ23" si="18">I24+I25+I26+I28</f>
        <v>0</v>
      </c>
      <c r="J23" s="169">
        <f t="shared" si="18"/>
        <v>0</v>
      </c>
      <c r="K23" s="169">
        <f t="shared" si="18"/>
        <v>0</v>
      </c>
      <c r="L23" s="169">
        <f t="shared" si="18"/>
        <v>0</v>
      </c>
      <c r="M23" s="169">
        <f t="shared" si="18"/>
        <v>0</v>
      </c>
      <c r="N23" s="169">
        <f t="shared" si="18"/>
        <v>0</v>
      </c>
      <c r="O23" s="169">
        <f t="shared" si="18"/>
        <v>0</v>
      </c>
      <c r="P23" s="169">
        <f t="shared" si="18"/>
        <v>0</v>
      </c>
      <c r="Q23" s="169">
        <f t="shared" si="18"/>
        <v>0</v>
      </c>
      <c r="R23" s="169">
        <f t="shared" si="18"/>
        <v>0</v>
      </c>
      <c r="S23" s="169">
        <f t="shared" si="18"/>
        <v>0</v>
      </c>
      <c r="T23" s="169">
        <f t="shared" si="18"/>
        <v>0</v>
      </c>
      <c r="U23" s="169">
        <f t="shared" si="18"/>
        <v>0</v>
      </c>
      <c r="V23" s="169">
        <f t="shared" si="18"/>
        <v>0</v>
      </c>
      <c r="W23" s="169">
        <f t="shared" si="18"/>
        <v>0</v>
      </c>
      <c r="X23" s="169">
        <f t="shared" si="18"/>
        <v>0</v>
      </c>
      <c r="Y23" s="169">
        <f t="shared" si="18"/>
        <v>0</v>
      </c>
      <c r="Z23" s="169">
        <f t="shared" si="18"/>
        <v>0</v>
      </c>
      <c r="AA23" s="169">
        <f t="shared" si="18"/>
        <v>0</v>
      </c>
      <c r="AB23" s="169">
        <f t="shared" si="18"/>
        <v>0</v>
      </c>
      <c r="AC23" s="169">
        <f t="shared" si="18"/>
        <v>7532.2655599999998</v>
      </c>
      <c r="AD23" s="169">
        <f t="shared" si="18"/>
        <v>7532.2655599999998</v>
      </c>
      <c r="AE23" s="169">
        <f t="shared" si="18"/>
        <v>0</v>
      </c>
      <c r="AF23" s="169">
        <f t="shared" si="18"/>
        <v>9755.8379300000015</v>
      </c>
      <c r="AG23" s="169">
        <f t="shared" si="18"/>
        <v>9755.8379300000015</v>
      </c>
      <c r="AH23" s="169">
        <f t="shared" si="18"/>
        <v>0</v>
      </c>
      <c r="AI23" s="169">
        <f t="shared" si="18"/>
        <v>8344.9147899999989</v>
      </c>
      <c r="AJ23" s="169">
        <f t="shared" si="18"/>
        <v>8344.9147899999989</v>
      </c>
      <c r="AK23" s="169">
        <f t="shared" si="18"/>
        <v>0</v>
      </c>
      <c r="AL23" s="169">
        <f t="shared" si="18"/>
        <v>6350.2050499999996</v>
      </c>
      <c r="AM23" s="169">
        <f t="shared" si="18"/>
        <v>6350.2050499999996</v>
      </c>
      <c r="AN23" s="169">
        <f t="shared" si="18"/>
        <v>0</v>
      </c>
      <c r="AO23" s="169">
        <f t="shared" si="18"/>
        <v>21993.86219</v>
      </c>
      <c r="AP23" s="169">
        <f t="shared" si="18"/>
        <v>6731.9116399999994</v>
      </c>
      <c r="AQ23" s="169">
        <f t="shared" si="18"/>
        <v>0</v>
      </c>
      <c r="AR23" s="376"/>
    </row>
    <row r="24" spans="1:44" ht="34.9" customHeight="1" x14ac:dyDescent="0.3">
      <c r="A24" s="337"/>
      <c r="B24" s="338"/>
      <c r="C24" s="339"/>
      <c r="D24" s="172" t="s">
        <v>37</v>
      </c>
      <c r="E24" s="170">
        <f t="shared" si="16"/>
        <v>2248.6626999999999</v>
      </c>
      <c r="F24" s="170">
        <f t="shared" si="17"/>
        <v>2248.6626999999999</v>
      </c>
      <c r="G24" s="170">
        <f t="shared" si="2"/>
        <v>100</v>
      </c>
      <c r="H24" s="169">
        <f>H790</f>
        <v>0</v>
      </c>
      <c r="I24" s="169">
        <f t="shared" ref="I24:AQ24" si="19">I790</f>
        <v>0</v>
      </c>
      <c r="J24" s="169">
        <f t="shared" si="19"/>
        <v>0</v>
      </c>
      <c r="K24" s="169">
        <f t="shared" si="19"/>
        <v>0</v>
      </c>
      <c r="L24" s="169">
        <f t="shared" si="19"/>
        <v>0</v>
      </c>
      <c r="M24" s="169">
        <f t="shared" si="19"/>
        <v>0</v>
      </c>
      <c r="N24" s="169">
        <f t="shared" si="19"/>
        <v>0</v>
      </c>
      <c r="O24" s="169">
        <f t="shared" si="19"/>
        <v>0</v>
      </c>
      <c r="P24" s="169">
        <f t="shared" si="19"/>
        <v>0</v>
      </c>
      <c r="Q24" s="169">
        <f t="shared" si="19"/>
        <v>0</v>
      </c>
      <c r="R24" s="169">
        <f t="shared" si="19"/>
        <v>0</v>
      </c>
      <c r="S24" s="169">
        <f t="shared" si="19"/>
        <v>0</v>
      </c>
      <c r="T24" s="169">
        <f t="shared" si="19"/>
        <v>0</v>
      </c>
      <c r="U24" s="169">
        <f t="shared" si="19"/>
        <v>0</v>
      </c>
      <c r="V24" s="169">
        <f t="shared" si="19"/>
        <v>0</v>
      </c>
      <c r="W24" s="169">
        <f t="shared" si="19"/>
        <v>0</v>
      </c>
      <c r="X24" s="169">
        <f t="shared" si="19"/>
        <v>0</v>
      </c>
      <c r="Y24" s="169">
        <f t="shared" si="19"/>
        <v>0</v>
      </c>
      <c r="Z24" s="169">
        <f t="shared" si="19"/>
        <v>0</v>
      </c>
      <c r="AA24" s="169">
        <f t="shared" si="19"/>
        <v>0</v>
      </c>
      <c r="AB24" s="169">
        <f t="shared" si="19"/>
        <v>0</v>
      </c>
      <c r="AC24" s="169">
        <f t="shared" si="19"/>
        <v>0</v>
      </c>
      <c r="AD24" s="169">
        <f t="shared" si="19"/>
        <v>0</v>
      </c>
      <c r="AE24" s="169">
        <f t="shared" si="19"/>
        <v>0</v>
      </c>
      <c r="AF24" s="169">
        <f t="shared" si="19"/>
        <v>0</v>
      </c>
      <c r="AG24" s="169">
        <f t="shared" si="19"/>
        <v>0</v>
      </c>
      <c r="AH24" s="169">
        <f t="shared" si="19"/>
        <v>0</v>
      </c>
      <c r="AI24" s="169">
        <f t="shared" si="19"/>
        <v>1350.8</v>
      </c>
      <c r="AJ24" s="169">
        <f t="shared" si="19"/>
        <v>1350.8</v>
      </c>
      <c r="AK24" s="169">
        <f t="shared" si="19"/>
        <v>0</v>
      </c>
      <c r="AL24" s="169">
        <f t="shared" si="19"/>
        <v>292.5</v>
      </c>
      <c r="AM24" s="169">
        <f t="shared" si="19"/>
        <v>292.5</v>
      </c>
      <c r="AN24" s="169">
        <f t="shared" si="19"/>
        <v>0</v>
      </c>
      <c r="AO24" s="169">
        <f t="shared" si="19"/>
        <v>605.36270000000002</v>
      </c>
      <c r="AP24" s="169">
        <f t="shared" si="19"/>
        <v>605.36270000000002</v>
      </c>
      <c r="AQ24" s="169">
        <f t="shared" si="19"/>
        <v>0</v>
      </c>
      <c r="AR24" s="376"/>
    </row>
    <row r="25" spans="1:44" ht="34.9" customHeight="1" x14ac:dyDescent="0.3">
      <c r="A25" s="337"/>
      <c r="B25" s="338"/>
      <c r="C25" s="339"/>
      <c r="D25" s="172" t="s">
        <v>2</v>
      </c>
      <c r="E25" s="170">
        <f t="shared" si="16"/>
        <v>4583.3244399999994</v>
      </c>
      <c r="F25" s="170">
        <f t="shared" si="17"/>
        <v>4583.3244399999994</v>
      </c>
      <c r="G25" s="170">
        <f t="shared" si="2"/>
        <v>100</v>
      </c>
      <c r="H25" s="169">
        <f t="shared" ref="H25:AQ25" si="20">H791</f>
        <v>0</v>
      </c>
      <c r="I25" s="169">
        <f t="shared" si="20"/>
        <v>0</v>
      </c>
      <c r="J25" s="169">
        <f t="shared" si="20"/>
        <v>0</v>
      </c>
      <c r="K25" s="169">
        <f t="shared" si="20"/>
        <v>0</v>
      </c>
      <c r="L25" s="169">
        <f t="shared" si="20"/>
        <v>0</v>
      </c>
      <c r="M25" s="169">
        <f t="shared" si="20"/>
        <v>0</v>
      </c>
      <c r="N25" s="169">
        <f t="shared" si="20"/>
        <v>0</v>
      </c>
      <c r="O25" s="169">
        <f t="shared" si="20"/>
        <v>0</v>
      </c>
      <c r="P25" s="169">
        <f t="shared" si="20"/>
        <v>0</v>
      </c>
      <c r="Q25" s="169">
        <f t="shared" si="20"/>
        <v>0</v>
      </c>
      <c r="R25" s="169">
        <f t="shared" si="20"/>
        <v>0</v>
      </c>
      <c r="S25" s="169">
        <f t="shared" si="20"/>
        <v>0</v>
      </c>
      <c r="T25" s="169">
        <f t="shared" si="20"/>
        <v>0</v>
      </c>
      <c r="U25" s="169">
        <f t="shared" si="20"/>
        <v>0</v>
      </c>
      <c r="V25" s="169">
        <f t="shared" si="20"/>
        <v>0</v>
      </c>
      <c r="W25" s="169">
        <f t="shared" si="20"/>
        <v>0</v>
      </c>
      <c r="X25" s="169">
        <f t="shared" si="20"/>
        <v>0</v>
      </c>
      <c r="Y25" s="169">
        <f t="shared" si="20"/>
        <v>0</v>
      </c>
      <c r="Z25" s="169">
        <f t="shared" si="20"/>
        <v>0</v>
      </c>
      <c r="AA25" s="169">
        <f t="shared" si="20"/>
        <v>0</v>
      </c>
      <c r="AB25" s="169">
        <f t="shared" si="20"/>
        <v>0</v>
      </c>
      <c r="AC25" s="169">
        <f t="shared" si="20"/>
        <v>0</v>
      </c>
      <c r="AD25" s="169">
        <f t="shared" si="20"/>
        <v>0</v>
      </c>
      <c r="AE25" s="169">
        <f t="shared" si="20"/>
        <v>0</v>
      </c>
      <c r="AF25" s="169">
        <f t="shared" si="20"/>
        <v>0</v>
      </c>
      <c r="AG25" s="169">
        <f t="shared" si="20"/>
        <v>0</v>
      </c>
      <c r="AH25" s="169">
        <f t="shared" si="20"/>
        <v>0</v>
      </c>
      <c r="AI25" s="169">
        <f t="shared" si="20"/>
        <v>3179.0383499999998</v>
      </c>
      <c r="AJ25" s="169">
        <f t="shared" si="20"/>
        <v>3179.0383499999998</v>
      </c>
      <c r="AK25" s="169">
        <f t="shared" si="20"/>
        <v>0</v>
      </c>
      <c r="AL25" s="169">
        <f t="shared" si="20"/>
        <v>457.5</v>
      </c>
      <c r="AM25" s="169">
        <f t="shared" si="20"/>
        <v>457.5</v>
      </c>
      <c r="AN25" s="169">
        <f t="shared" si="20"/>
        <v>0</v>
      </c>
      <c r="AO25" s="169">
        <f t="shared" si="20"/>
        <v>946.78608999999994</v>
      </c>
      <c r="AP25" s="169">
        <f t="shared" si="20"/>
        <v>946.78608999999994</v>
      </c>
      <c r="AQ25" s="169">
        <f t="shared" si="20"/>
        <v>0</v>
      </c>
      <c r="AR25" s="376"/>
    </row>
    <row r="26" spans="1:44" ht="34.9" customHeight="1" x14ac:dyDescent="0.3">
      <c r="A26" s="337"/>
      <c r="B26" s="338"/>
      <c r="C26" s="339"/>
      <c r="D26" s="172" t="s">
        <v>43</v>
      </c>
      <c r="E26" s="170">
        <f t="shared" si="16"/>
        <v>40594.595379999999</v>
      </c>
      <c r="F26" s="170">
        <f t="shared" si="17"/>
        <v>26412.089629999999</v>
      </c>
      <c r="G26" s="170">
        <f t="shared" si="2"/>
        <v>65.063069068087358</v>
      </c>
      <c r="H26" s="169">
        <f t="shared" ref="H26:AQ26" si="21">H792</f>
        <v>0</v>
      </c>
      <c r="I26" s="169">
        <f t="shared" si="21"/>
        <v>0</v>
      </c>
      <c r="J26" s="169">
        <f t="shared" si="21"/>
        <v>0</v>
      </c>
      <c r="K26" s="169">
        <f t="shared" si="21"/>
        <v>0</v>
      </c>
      <c r="L26" s="169">
        <f t="shared" si="21"/>
        <v>0</v>
      </c>
      <c r="M26" s="169">
        <f t="shared" si="21"/>
        <v>0</v>
      </c>
      <c r="N26" s="169">
        <f t="shared" si="21"/>
        <v>0</v>
      </c>
      <c r="O26" s="169">
        <f t="shared" si="21"/>
        <v>0</v>
      </c>
      <c r="P26" s="169">
        <f t="shared" si="21"/>
        <v>0</v>
      </c>
      <c r="Q26" s="169">
        <f t="shared" si="21"/>
        <v>0</v>
      </c>
      <c r="R26" s="169">
        <f t="shared" si="21"/>
        <v>0</v>
      </c>
      <c r="S26" s="169">
        <f t="shared" si="21"/>
        <v>0</v>
      </c>
      <c r="T26" s="169">
        <f t="shared" si="21"/>
        <v>0</v>
      </c>
      <c r="U26" s="169">
        <f t="shared" si="21"/>
        <v>0</v>
      </c>
      <c r="V26" s="169">
        <f t="shared" si="21"/>
        <v>0</v>
      </c>
      <c r="W26" s="169">
        <f t="shared" si="21"/>
        <v>0</v>
      </c>
      <c r="X26" s="169">
        <f t="shared" si="21"/>
        <v>0</v>
      </c>
      <c r="Y26" s="169">
        <f t="shared" si="21"/>
        <v>0</v>
      </c>
      <c r="Z26" s="169">
        <f t="shared" si="21"/>
        <v>0</v>
      </c>
      <c r="AA26" s="169">
        <f t="shared" si="21"/>
        <v>0</v>
      </c>
      <c r="AB26" s="169">
        <f t="shared" si="21"/>
        <v>0</v>
      </c>
      <c r="AC26" s="169">
        <f t="shared" si="21"/>
        <v>6169.0022499999995</v>
      </c>
      <c r="AD26" s="169">
        <f t="shared" si="21"/>
        <v>6169.0022499999995</v>
      </c>
      <c r="AE26" s="169">
        <f t="shared" si="21"/>
        <v>0</v>
      </c>
      <c r="AF26" s="169">
        <f t="shared" si="21"/>
        <v>7986.4927300000008</v>
      </c>
      <c r="AG26" s="169">
        <f t="shared" si="21"/>
        <v>7986.4927300000008</v>
      </c>
      <c r="AH26" s="169">
        <f t="shared" si="21"/>
        <v>0</v>
      </c>
      <c r="AI26" s="169">
        <f t="shared" si="21"/>
        <v>3710.5359499999995</v>
      </c>
      <c r="AJ26" s="169">
        <f t="shared" si="21"/>
        <v>3710.5359499999995</v>
      </c>
      <c r="AK26" s="169">
        <f t="shared" si="21"/>
        <v>0</v>
      </c>
      <c r="AL26" s="169">
        <f t="shared" si="21"/>
        <v>5146.8136699999995</v>
      </c>
      <c r="AM26" s="169">
        <f t="shared" si="21"/>
        <v>5146.8136699999995</v>
      </c>
      <c r="AN26" s="169">
        <f t="shared" si="21"/>
        <v>0</v>
      </c>
      <c r="AO26" s="169">
        <f t="shared" si="21"/>
        <v>17581.750780000002</v>
      </c>
      <c r="AP26" s="169">
        <f t="shared" si="21"/>
        <v>3399.2450299999996</v>
      </c>
      <c r="AQ26" s="169">
        <f t="shared" si="21"/>
        <v>0</v>
      </c>
      <c r="AR26" s="376"/>
    </row>
    <row r="27" spans="1:44" ht="34.9" customHeight="1" x14ac:dyDescent="0.25">
      <c r="A27" s="337"/>
      <c r="B27" s="338"/>
      <c r="C27" s="339"/>
      <c r="D27" s="173" t="s">
        <v>272</v>
      </c>
      <c r="E27" s="170">
        <f t="shared" si="16"/>
        <v>0</v>
      </c>
      <c r="F27" s="170">
        <f t="shared" si="17"/>
        <v>0</v>
      </c>
      <c r="G27" s="170" t="e">
        <f t="shared" si="2"/>
        <v>#DIV/0!</v>
      </c>
      <c r="H27" s="169">
        <f t="shared" ref="H27:AQ28" si="22">H793</f>
        <v>0</v>
      </c>
      <c r="I27" s="169">
        <f t="shared" si="22"/>
        <v>0</v>
      </c>
      <c r="J27" s="169">
        <f t="shared" si="22"/>
        <v>0</v>
      </c>
      <c r="K27" s="169">
        <f t="shared" si="22"/>
        <v>0</v>
      </c>
      <c r="L27" s="169">
        <f t="shared" si="22"/>
        <v>0</v>
      </c>
      <c r="M27" s="169">
        <f t="shared" si="22"/>
        <v>0</v>
      </c>
      <c r="N27" s="169">
        <f t="shared" si="22"/>
        <v>0</v>
      </c>
      <c r="O27" s="169">
        <f t="shared" si="22"/>
        <v>0</v>
      </c>
      <c r="P27" s="169">
        <f t="shared" si="22"/>
        <v>0</v>
      </c>
      <c r="Q27" s="169">
        <f t="shared" si="22"/>
        <v>0</v>
      </c>
      <c r="R27" s="169">
        <f t="shared" si="22"/>
        <v>0</v>
      </c>
      <c r="S27" s="169">
        <f t="shared" si="22"/>
        <v>0</v>
      </c>
      <c r="T27" s="169">
        <f t="shared" si="22"/>
        <v>0</v>
      </c>
      <c r="U27" s="169">
        <f t="shared" si="22"/>
        <v>0</v>
      </c>
      <c r="V27" s="169">
        <f t="shared" si="22"/>
        <v>0</v>
      </c>
      <c r="W27" s="169">
        <f t="shared" si="22"/>
        <v>0</v>
      </c>
      <c r="X27" s="169">
        <f t="shared" si="22"/>
        <v>0</v>
      </c>
      <c r="Y27" s="169">
        <f t="shared" si="22"/>
        <v>0</v>
      </c>
      <c r="Z27" s="169">
        <f t="shared" si="22"/>
        <v>0</v>
      </c>
      <c r="AA27" s="169">
        <f t="shared" si="22"/>
        <v>0</v>
      </c>
      <c r="AB27" s="169">
        <f t="shared" si="22"/>
        <v>0</v>
      </c>
      <c r="AC27" s="169">
        <f t="shared" si="22"/>
        <v>0</v>
      </c>
      <c r="AD27" s="169">
        <f t="shared" si="22"/>
        <v>0</v>
      </c>
      <c r="AE27" s="169">
        <f t="shared" si="22"/>
        <v>0</v>
      </c>
      <c r="AF27" s="169">
        <f t="shared" si="22"/>
        <v>0</v>
      </c>
      <c r="AG27" s="169">
        <f t="shared" si="22"/>
        <v>0</v>
      </c>
      <c r="AH27" s="169">
        <f t="shared" si="22"/>
        <v>0</v>
      </c>
      <c r="AI27" s="169">
        <f t="shared" si="22"/>
        <v>0</v>
      </c>
      <c r="AJ27" s="169">
        <f t="shared" si="22"/>
        <v>0</v>
      </c>
      <c r="AK27" s="169">
        <f t="shared" si="22"/>
        <v>0</v>
      </c>
      <c r="AL27" s="169">
        <f t="shared" si="22"/>
        <v>0</v>
      </c>
      <c r="AM27" s="169">
        <f t="shared" si="22"/>
        <v>0</v>
      </c>
      <c r="AN27" s="169">
        <f t="shared" si="22"/>
        <v>0</v>
      </c>
      <c r="AO27" s="169">
        <f t="shared" si="22"/>
        <v>0</v>
      </c>
      <c r="AP27" s="169">
        <f t="shared" si="22"/>
        <v>0</v>
      </c>
      <c r="AQ27" s="169">
        <f t="shared" si="22"/>
        <v>0</v>
      </c>
      <c r="AR27" s="376"/>
    </row>
    <row r="28" spans="1:44" ht="34.9" customHeight="1" x14ac:dyDescent="0.3">
      <c r="A28" s="340"/>
      <c r="B28" s="341"/>
      <c r="C28" s="342"/>
      <c r="D28" s="192" t="s">
        <v>439</v>
      </c>
      <c r="E28" s="170">
        <f t="shared" si="16"/>
        <v>6550.5029999999997</v>
      </c>
      <c r="F28" s="170">
        <f t="shared" si="17"/>
        <v>5471.0581999999995</v>
      </c>
      <c r="G28" s="170">
        <f t="shared" si="2"/>
        <v>83.521192189363163</v>
      </c>
      <c r="H28" s="169">
        <f>H794</f>
        <v>0</v>
      </c>
      <c r="I28" s="169">
        <f t="shared" si="22"/>
        <v>0</v>
      </c>
      <c r="J28" s="169">
        <f t="shared" si="22"/>
        <v>0</v>
      </c>
      <c r="K28" s="169">
        <f t="shared" si="22"/>
        <v>0</v>
      </c>
      <c r="L28" s="169">
        <f t="shared" si="22"/>
        <v>0</v>
      </c>
      <c r="M28" s="169">
        <f t="shared" si="22"/>
        <v>0</v>
      </c>
      <c r="N28" s="169">
        <f t="shared" si="22"/>
        <v>0</v>
      </c>
      <c r="O28" s="169">
        <f t="shared" si="22"/>
        <v>0</v>
      </c>
      <c r="P28" s="169">
        <f t="shared" si="22"/>
        <v>0</v>
      </c>
      <c r="Q28" s="169">
        <f t="shared" si="22"/>
        <v>0</v>
      </c>
      <c r="R28" s="169">
        <f t="shared" si="22"/>
        <v>0</v>
      </c>
      <c r="S28" s="169">
        <f t="shared" si="22"/>
        <v>0</v>
      </c>
      <c r="T28" s="169">
        <f t="shared" si="22"/>
        <v>0</v>
      </c>
      <c r="U28" s="169">
        <f t="shared" si="22"/>
        <v>0</v>
      </c>
      <c r="V28" s="169">
        <f t="shared" si="22"/>
        <v>0</v>
      </c>
      <c r="W28" s="169">
        <f t="shared" si="22"/>
        <v>0</v>
      </c>
      <c r="X28" s="169">
        <f t="shared" si="22"/>
        <v>0</v>
      </c>
      <c r="Y28" s="169">
        <f t="shared" si="22"/>
        <v>0</v>
      </c>
      <c r="Z28" s="169">
        <f t="shared" si="22"/>
        <v>0</v>
      </c>
      <c r="AA28" s="169">
        <f t="shared" si="22"/>
        <v>0</v>
      </c>
      <c r="AB28" s="169">
        <f t="shared" si="22"/>
        <v>0</v>
      </c>
      <c r="AC28" s="169">
        <f t="shared" si="22"/>
        <v>1363.26331</v>
      </c>
      <c r="AD28" s="169">
        <f t="shared" si="22"/>
        <v>1363.26331</v>
      </c>
      <c r="AE28" s="169">
        <f t="shared" si="22"/>
        <v>0</v>
      </c>
      <c r="AF28" s="169">
        <f t="shared" si="22"/>
        <v>1769.3452</v>
      </c>
      <c r="AG28" s="169">
        <f t="shared" si="22"/>
        <v>1769.3452</v>
      </c>
      <c r="AH28" s="169">
        <f t="shared" si="22"/>
        <v>0</v>
      </c>
      <c r="AI28" s="169">
        <f t="shared" si="22"/>
        <v>104.54049000000001</v>
      </c>
      <c r="AJ28" s="169">
        <f t="shared" si="22"/>
        <v>104.54049000000001</v>
      </c>
      <c r="AK28" s="169">
        <f t="shared" si="22"/>
        <v>0</v>
      </c>
      <c r="AL28" s="169">
        <f t="shared" si="22"/>
        <v>453.39138000000003</v>
      </c>
      <c r="AM28" s="169">
        <f t="shared" si="22"/>
        <v>453.39138000000003</v>
      </c>
      <c r="AN28" s="169">
        <f t="shared" si="22"/>
        <v>0</v>
      </c>
      <c r="AO28" s="169">
        <f t="shared" si="22"/>
        <v>2859.9626199999998</v>
      </c>
      <c r="AP28" s="169">
        <f t="shared" si="22"/>
        <v>1780.5178199999998</v>
      </c>
      <c r="AQ28" s="169">
        <f t="shared" si="22"/>
        <v>0</v>
      </c>
      <c r="AR28" s="376"/>
    </row>
    <row r="29" spans="1:44" ht="34.9" customHeight="1" x14ac:dyDescent="0.3">
      <c r="A29" s="334" t="s">
        <v>289</v>
      </c>
      <c r="B29" s="335"/>
      <c r="C29" s="336"/>
      <c r="D29" s="177" t="s">
        <v>41</v>
      </c>
      <c r="E29" s="170">
        <f t="shared" si="16"/>
        <v>83464.262130000003</v>
      </c>
      <c r="F29" s="170">
        <f t="shared" si="17"/>
        <v>66284.836649999997</v>
      </c>
      <c r="G29" s="170">
        <f t="shared" si="2"/>
        <v>79.417028268647314</v>
      </c>
      <c r="H29" s="169">
        <f>H30+H31+H32+H34</f>
        <v>0</v>
      </c>
      <c r="I29" s="169">
        <f t="shared" ref="I29:AQ29" si="23">I30+I31+I32+I34</f>
        <v>0</v>
      </c>
      <c r="J29" s="169">
        <f t="shared" si="23"/>
        <v>0</v>
      </c>
      <c r="K29" s="169">
        <f t="shared" si="23"/>
        <v>0</v>
      </c>
      <c r="L29" s="169">
        <f t="shared" si="23"/>
        <v>0</v>
      </c>
      <c r="M29" s="169">
        <f t="shared" si="23"/>
        <v>0</v>
      </c>
      <c r="N29" s="169">
        <f t="shared" si="23"/>
        <v>58413.1008</v>
      </c>
      <c r="O29" s="169">
        <f t="shared" si="23"/>
        <v>58413.1008</v>
      </c>
      <c r="P29" s="169">
        <f t="shared" si="23"/>
        <v>100</v>
      </c>
      <c r="Q29" s="169">
        <f t="shared" si="23"/>
        <v>1951.8986399999999</v>
      </c>
      <c r="R29" s="169">
        <f t="shared" si="23"/>
        <v>1951.8986399999999</v>
      </c>
      <c r="S29" s="169">
        <f t="shared" si="23"/>
        <v>0</v>
      </c>
      <c r="T29" s="169">
        <f t="shared" si="23"/>
        <v>1588.5942400000001</v>
      </c>
      <c r="U29" s="169">
        <f t="shared" si="23"/>
        <v>1588.5942400000001</v>
      </c>
      <c r="V29" s="169">
        <f t="shared" si="23"/>
        <v>0</v>
      </c>
      <c r="W29" s="169">
        <f t="shared" si="23"/>
        <v>0</v>
      </c>
      <c r="X29" s="169">
        <f t="shared" si="23"/>
        <v>0</v>
      </c>
      <c r="Y29" s="169">
        <f t="shared" si="23"/>
        <v>0</v>
      </c>
      <c r="Z29" s="169">
        <f t="shared" si="23"/>
        <v>3952.5202100000001</v>
      </c>
      <c r="AA29" s="169">
        <f t="shared" si="23"/>
        <v>3952.5202100000001</v>
      </c>
      <c r="AB29" s="169">
        <f t="shared" si="23"/>
        <v>0</v>
      </c>
      <c r="AC29" s="169">
        <f t="shared" si="23"/>
        <v>8.4747599999999998</v>
      </c>
      <c r="AD29" s="169">
        <f t="shared" si="23"/>
        <v>8.4747599999999998</v>
      </c>
      <c r="AE29" s="169">
        <f t="shared" si="23"/>
        <v>0</v>
      </c>
      <c r="AF29" s="169">
        <f t="shared" si="23"/>
        <v>0</v>
      </c>
      <c r="AG29" s="169">
        <f t="shared" si="23"/>
        <v>0</v>
      </c>
      <c r="AH29" s="169">
        <f t="shared" si="23"/>
        <v>0</v>
      </c>
      <c r="AI29" s="169">
        <f t="shared" si="23"/>
        <v>81.334999999999994</v>
      </c>
      <c r="AJ29" s="169">
        <f t="shared" si="23"/>
        <v>81.334999999999994</v>
      </c>
      <c r="AK29" s="169">
        <f t="shared" si="23"/>
        <v>0</v>
      </c>
      <c r="AL29" s="169">
        <f t="shared" si="23"/>
        <v>126.24299999999999</v>
      </c>
      <c r="AM29" s="169">
        <f t="shared" si="23"/>
        <v>126.24299999999999</v>
      </c>
      <c r="AN29" s="169">
        <f t="shared" si="23"/>
        <v>0</v>
      </c>
      <c r="AO29" s="169">
        <f t="shared" si="23"/>
        <v>17342.095480000004</v>
      </c>
      <c r="AP29" s="169">
        <f t="shared" si="23"/>
        <v>162.66999999999999</v>
      </c>
      <c r="AQ29" s="169">
        <f t="shared" si="23"/>
        <v>0</v>
      </c>
      <c r="AR29" s="376"/>
    </row>
    <row r="30" spans="1:44" ht="34.9" customHeight="1" x14ac:dyDescent="0.3">
      <c r="A30" s="337"/>
      <c r="B30" s="338"/>
      <c r="C30" s="339"/>
      <c r="D30" s="172" t="s">
        <v>37</v>
      </c>
      <c r="E30" s="170">
        <f t="shared" si="16"/>
        <v>0</v>
      </c>
      <c r="F30" s="170">
        <f t="shared" si="17"/>
        <v>0</v>
      </c>
      <c r="G30" s="170" t="e">
        <f t="shared" si="2"/>
        <v>#DIV/0!</v>
      </c>
      <c r="H30" s="169">
        <f>H17</f>
        <v>0</v>
      </c>
      <c r="I30" s="169">
        <f t="shared" ref="I30:AQ30" si="24">I17</f>
        <v>0</v>
      </c>
      <c r="J30" s="169">
        <f t="shared" si="24"/>
        <v>0</v>
      </c>
      <c r="K30" s="169">
        <f t="shared" si="24"/>
        <v>0</v>
      </c>
      <c r="L30" s="169">
        <f t="shared" si="24"/>
        <v>0</v>
      </c>
      <c r="M30" s="169">
        <f t="shared" si="24"/>
        <v>0</v>
      </c>
      <c r="N30" s="169">
        <f t="shared" si="24"/>
        <v>0</v>
      </c>
      <c r="O30" s="169">
        <f t="shared" si="24"/>
        <v>0</v>
      </c>
      <c r="P30" s="169">
        <f t="shared" si="24"/>
        <v>0</v>
      </c>
      <c r="Q30" s="169">
        <f t="shared" si="24"/>
        <v>0</v>
      </c>
      <c r="R30" s="169">
        <f t="shared" si="24"/>
        <v>0</v>
      </c>
      <c r="S30" s="169">
        <f t="shared" si="24"/>
        <v>0</v>
      </c>
      <c r="T30" s="169">
        <f t="shared" si="24"/>
        <v>0</v>
      </c>
      <c r="U30" s="169">
        <f t="shared" si="24"/>
        <v>0</v>
      </c>
      <c r="V30" s="169">
        <f t="shared" si="24"/>
        <v>0</v>
      </c>
      <c r="W30" s="169">
        <f t="shared" si="24"/>
        <v>0</v>
      </c>
      <c r="X30" s="169">
        <f t="shared" si="24"/>
        <v>0</v>
      </c>
      <c r="Y30" s="169">
        <f t="shared" si="24"/>
        <v>0</v>
      </c>
      <c r="Z30" s="169">
        <f t="shared" si="24"/>
        <v>0</v>
      </c>
      <c r="AA30" s="169">
        <f t="shared" si="24"/>
        <v>0</v>
      </c>
      <c r="AB30" s="169">
        <f t="shared" si="24"/>
        <v>0</v>
      </c>
      <c r="AC30" s="169">
        <f t="shared" si="24"/>
        <v>0</v>
      </c>
      <c r="AD30" s="169">
        <f t="shared" si="24"/>
        <v>0</v>
      </c>
      <c r="AE30" s="169">
        <f t="shared" si="24"/>
        <v>0</v>
      </c>
      <c r="AF30" s="169">
        <f t="shared" si="24"/>
        <v>0</v>
      </c>
      <c r="AG30" s="169">
        <f t="shared" si="24"/>
        <v>0</v>
      </c>
      <c r="AH30" s="169">
        <f t="shared" si="24"/>
        <v>0</v>
      </c>
      <c r="AI30" s="169">
        <f t="shared" si="24"/>
        <v>0</v>
      </c>
      <c r="AJ30" s="169">
        <f t="shared" si="24"/>
        <v>0</v>
      </c>
      <c r="AK30" s="169">
        <f t="shared" si="24"/>
        <v>0</v>
      </c>
      <c r="AL30" s="169">
        <f t="shared" si="24"/>
        <v>0</v>
      </c>
      <c r="AM30" s="169">
        <f t="shared" si="24"/>
        <v>0</v>
      </c>
      <c r="AN30" s="169">
        <f t="shared" si="24"/>
        <v>0</v>
      </c>
      <c r="AO30" s="169">
        <f t="shared" si="24"/>
        <v>0</v>
      </c>
      <c r="AP30" s="169">
        <f t="shared" si="24"/>
        <v>0</v>
      </c>
      <c r="AQ30" s="169">
        <f t="shared" si="24"/>
        <v>0</v>
      </c>
      <c r="AR30" s="376"/>
    </row>
    <row r="31" spans="1:44" ht="34.9" customHeight="1" x14ac:dyDescent="0.3">
      <c r="A31" s="337"/>
      <c r="B31" s="338"/>
      <c r="C31" s="339"/>
      <c r="D31" s="172" t="s">
        <v>2</v>
      </c>
      <c r="E31" s="170">
        <f t="shared" si="16"/>
        <v>0</v>
      </c>
      <c r="F31" s="170">
        <f t="shared" si="17"/>
        <v>0</v>
      </c>
      <c r="G31" s="170" t="e">
        <f t="shared" si="2"/>
        <v>#DIV/0!</v>
      </c>
      <c r="H31" s="169">
        <f t="shared" ref="H31:AQ31" si="25">H18</f>
        <v>0</v>
      </c>
      <c r="I31" s="169">
        <f t="shared" si="25"/>
        <v>0</v>
      </c>
      <c r="J31" s="169">
        <f t="shared" si="25"/>
        <v>0</v>
      </c>
      <c r="K31" s="169">
        <f t="shared" si="25"/>
        <v>0</v>
      </c>
      <c r="L31" s="169">
        <f t="shared" si="25"/>
        <v>0</v>
      </c>
      <c r="M31" s="169">
        <f t="shared" si="25"/>
        <v>0</v>
      </c>
      <c r="N31" s="169">
        <f t="shared" si="25"/>
        <v>0</v>
      </c>
      <c r="O31" s="169">
        <f t="shared" si="25"/>
        <v>0</v>
      </c>
      <c r="P31" s="169">
        <f t="shared" si="25"/>
        <v>0</v>
      </c>
      <c r="Q31" s="169">
        <f t="shared" si="25"/>
        <v>0</v>
      </c>
      <c r="R31" s="169">
        <f t="shared" si="25"/>
        <v>0</v>
      </c>
      <c r="S31" s="169">
        <f t="shared" si="25"/>
        <v>0</v>
      </c>
      <c r="T31" s="169">
        <f t="shared" si="25"/>
        <v>0</v>
      </c>
      <c r="U31" s="169">
        <f t="shared" si="25"/>
        <v>0</v>
      </c>
      <c r="V31" s="169">
        <f t="shared" si="25"/>
        <v>0</v>
      </c>
      <c r="W31" s="169">
        <f t="shared" si="25"/>
        <v>0</v>
      </c>
      <c r="X31" s="169">
        <f t="shared" si="25"/>
        <v>0</v>
      </c>
      <c r="Y31" s="169">
        <f t="shared" si="25"/>
        <v>0</v>
      </c>
      <c r="Z31" s="169">
        <f t="shared" si="25"/>
        <v>0</v>
      </c>
      <c r="AA31" s="169">
        <f t="shared" si="25"/>
        <v>0</v>
      </c>
      <c r="AB31" s="169">
        <f t="shared" si="25"/>
        <v>0</v>
      </c>
      <c r="AC31" s="169">
        <f t="shared" si="25"/>
        <v>0</v>
      </c>
      <c r="AD31" s="169">
        <f t="shared" si="25"/>
        <v>0</v>
      </c>
      <c r="AE31" s="169">
        <f t="shared" si="25"/>
        <v>0</v>
      </c>
      <c r="AF31" s="169">
        <f t="shared" si="25"/>
        <v>0</v>
      </c>
      <c r="AG31" s="169">
        <f t="shared" si="25"/>
        <v>0</v>
      </c>
      <c r="AH31" s="169">
        <f t="shared" si="25"/>
        <v>0</v>
      </c>
      <c r="AI31" s="169">
        <f t="shared" si="25"/>
        <v>0</v>
      </c>
      <c r="AJ31" s="169">
        <f t="shared" si="25"/>
        <v>0</v>
      </c>
      <c r="AK31" s="169">
        <f t="shared" si="25"/>
        <v>0</v>
      </c>
      <c r="AL31" s="169">
        <f t="shared" si="25"/>
        <v>0</v>
      </c>
      <c r="AM31" s="169">
        <f t="shared" si="25"/>
        <v>0</v>
      </c>
      <c r="AN31" s="169">
        <f t="shared" si="25"/>
        <v>0</v>
      </c>
      <c r="AO31" s="169">
        <f t="shared" si="25"/>
        <v>0</v>
      </c>
      <c r="AP31" s="169">
        <f t="shared" si="25"/>
        <v>0</v>
      </c>
      <c r="AQ31" s="169">
        <f t="shared" si="25"/>
        <v>0</v>
      </c>
      <c r="AR31" s="376"/>
    </row>
    <row r="32" spans="1:44" ht="34.9" customHeight="1" x14ac:dyDescent="0.3">
      <c r="A32" s="337"/>
      <c r="B32" s="338"/>
      <c r="C32" s="339"/>
      <c r="D32" s="172" t="s">
        <v>43</v>
      </c>
      <c r="E32" s="170">
        <f t="shared" si="16"/>
        <v>83464.262130000003</v>
      </c>
      <c r="F32" s="170">
        <f t="shared" si="17"/>
        <v>66284.836649999997</v>
      </c>
      <c r="G32" s="170">
        <f t="shared" si="2"/>
        <v>79.417028268647314</v>
      </c>
      <c r="H32" s="169">
        <f t="shared" ref="H32:AQ32" si="26">H19</f>
        <v>0</v>
      </c>
      <c r="I32" s="169">
        <f t="shared" si="26"/>
        <v>0</v>
      </c>
      <c r="J32" s="169">
        <f t="shared" si="26"/>
        <v>0</v>
      </c>
      <c r="K32" s="169">
        <f t="shared" si="26"/>
        <v>0</v>
      </c>
      <c r="L32" s="169">
        <f t="shared" si="26"/>
        <v>0</v>
      </c>
      <c r="M32" s="169">
        <f t="shared" si="26"/>
        <v>0</v>
      </c>
      <c r="N32" s="169">
        <f t="shared" si="26"/>
        <v>58413.1008</v>
      </c>
      <c r="O32" s="169">
        <f t="shared" si="26"/>
        <v>58413.1008</v>
      </c>
      <c r="P32" s="169">
        <f t="shared" si="26"/>
        <v>100</v>
      </c>
      <c r="Q32" s="169">
        <f t="shared" si="26"/>
        <v>1951.8986399999999</v>
      </c>
      <c r="R32" s="169">
        <f t="shared" si="26"/>
        <v>1951.8986399999999</v>
      </c>
      <c r="S32" s="169">
        <f t="shared" si="26"/>
        <v>0</v>
      </c>
      <c r="T32" s="169">
        <f t="shared" si="26"/>
        <v>1588.5942400000001</v>
      </c>
      <c r="U32" s="169">
        <f t="shared" si="26"/>
        <v>1588.5942400000001</v>
      </c>
      <c r="V32" s="169">
        <f t="shared" si="26"/>
        <v>0</v>
      </c>
      <c r="W32" s="169">
        <f t="shared" si="26"/>
        <v>0</v>
      </c>
      <c r="X32" s="169">
        <f t="shared" si="26"/>
        <v>0</v>
      </c>
      <c r="Y32" s="169">
        <f t="shared" si="26"/>
        <v>0</v>
      </c>
      <c r="Z32" s="169">
        <f t="shared" si="26"/>
        <v>3952.5202100000001</v>
      </c>
      <c r="AA32" s="169">
        <f t="shared" si="26"/>
        <v>3952.5202100000001</v>
      </c>
      <c r="AB32" s="169">
        <f t="shared" si="26"/>
        <v>0</v>
      </c>
      <c r="AC32" s="169">
        <f t="shared" si="26"/>
        <v>8.4747599999999998</v>
      </c>
      <c r="AD32" s="169">
        <f t="shared" si="26"/>
        <v>8.4747599999999998</v>
      </c>
      <c r="AE32" s="169">
        <f t="shared" si="26"/>
        <v>0</v>
      </c>
      <c r="AF32" s="169">
        <f t="shared" si="26"/>
        <v>0</v>
      </c>
      <c r="AG32" s="169">
        <f t="shared" si="26"/>
        <v>0</v>
      </c>
      <c r="AH32" s="169">
        <f t="shared" si="26"/>
        <v>0</v>
      </c>
      <c r="AI32" s="169">
        <f t="shared" si="26"/>
        <v>81.334999999999994</v>
      </c>
      <c r="AJ32" s="169">
        <f t="shared" si="26"/>
        <v>81.334999999999994</v>
      </c>
      <c r="AK32" s="169">
        <f t="shared" si="26"/>
        <v>0</v>
      </c>
      <c r="AL32" s="169">
        <f t="shared" si="26"/>
        <v>126.24299999999999</v>
      </c>
      <c r="AM32" s="169">
        <f t="shared" si="26"/>
        <v>126.24299999999999</v>
      </c>
      <c r="AN32" s="169">
        <f t="shared" si="26"/>
        <v>0</v>
      </c>
      <c r="AO32" s="169">
        <f t="shared" si="26"/>
        <v>17342.095480000004</v>
      </c>
      <c r="AP32" s="169">
        <f t="shared" si="26"/>
        <v>162.66999999999999</v>
      </c>
      <c r="AQ32" s="169">
        <f t="shared" si="26"/>
        <v>0</v>
      </c>
      <c r="AR32" s="376"/>
    </row>
    <row r="33" spans="1:44" ht="34.9" customHeight="1" x14ac:dyDescent="0.25">
      <c r="A33" s="337"/>
      <c r="B33" s="338"/>
      <c r="C33" s="339"/>
      <c r="D33" s="173" t="s">
        <v>272</v>
      </c>
      <c r="E33" s="170">
        <f t="shared" si="16"/>
        <v>65694.015400000004</v>
      </c>
      <c r="F33" s="170">
        <f t="shared" si="17"/>
        <v>64866.437279999998</v>
      </c>
      <c r="G33" s="170">
        <f t="shared" si="2"/>
        <v>98.740253408227503</v>
      </c>
      <c r="H33" s="169">
        <f t="shared" ref="H33:AQ33" si="27">H20</f>
        <v>0</v>
      </c>
      <c r="I33" s="169">
        <f t="shared" si="27"/>
        <v>0</v>
      </c>
      <c r="J33" s="169">
        <f t="shared" si="27"/>
        <v>0</v>
      </c>
      <c r="K33" s="169">
        <f t="shared" si="27"/>
        <v>0</v>
      </c>
      <c r="L33" s="169">
        <f t="shared" si="27"/>
        <v>0</v>
      </c>
      <c r="M33" s="169">
        <f t="shared" si="27"/>
        <v>0</v>
      </c>
      <c r="N33" s="169">
        <f t="shared" si="27"/>
        <v>58413.1008</v>
      </c>
      <c r="O33" s="169">
        <f t="shared" si="27"/>
        <v>58413.1008</v>
      </c>
      <c r="P33" s="169">
        <f t="shared" si="27"/>
        <v>100</v>
      </c>
      <c r="Q33" s="169">
        <f t="shared" si="27"/>
        <v>1053.3364799999999</v>
      </c>
      <c r="R33" s="169">
        <f t="shared" si="27"/>
        <v>1053.3364799999999</v>
      </c>
      <c r="S33" s="169">
        <f t="shared" si="27"/>
        <v>0</v>
      </c>
      <c r="T33" s="169">
        <f t="shared" si="27"/>
        <v>2405.2564000000002</v>
      </c>
      <c r="U33" s="169">
        <f t="shared" si="27"/>
        <v>2405.2564000000002</v>
      </c>
      <c r="V33" s="169">
        <f t="shared" si="27"/>
        <v>0</v>
      </c>
      <c r="W33" s="169">
        <f t="shared" si="27"/>
        <v>0</v>
      </c>
      <c r="X33" s="169">
        <f t="shared" si="27"/>
        <v>0</v>
      </c>
      <c r="Y33" s="169">
        <f t="shared" si="27"/>
        <v>0</v>
      </c>
      <c r="Z33" s="169">
        <f t="shared" si="27"/>
        <v>2994.7435999999998</v>
      </c>
      <c r="AA33" s="169">
        <f t="shared" si="27"/>
        <v>2994.7435999999998</v>
      </c>
      <c r="AB33" s="169">
        <f t="shared" si="27"/>
        <v>0</v>
      </c>
      <c r="AC33" s="169">
        <f t="shared" si="27"/>
        <v>0</v>
      </c>
      <c r="AD33" s="169">
        <f t="shared" si="27"/>
        <v>0</v>
      </c>
      <c r="AE33" s="169">
        <f t="shared" si="27"/>
        <v>0</v>
      </c>
      <c r="AF33" s="169">
        <f t="shared" si="27"/>
        <v>0</v>
      </c>
      <c r="AG33" s="169">
        <f t="shared" si="27"/>
        <v>0</v>
      </c>
      <c r="AH33" s="169">
        <f t="shared" si="27"/>
        <v>0</v>
      </c>
      <c r="AI33" s="169">
        <f t="shared" si="27"/>
        <v>0</v>
      </c>
      <c r="AJ33" s="169">
        <f t="shared" si="27"/>
        <v>0</v>
      </c>
      <c r="AK33" s="169">
        <f t="shared" si="27"/>
        <v>0</v>
      </c>
      <c r="AL33" s="169">
        <f t="shared" si="27"/>
        <v>0</v>
      </c>
      <c r="AM33" s="169">
        <f t="shared" si="27"/>
        <v>0</v>
      </c>
      <c r="AN33" s="169">
        <f t="shared" si="27"/>
        <v>0</v>
      </c>
      <c r="AO33" s="169">
        <f t="shared" si="27"/>
        <v>827.5781199999999</v>
      </c>
      <c r="AP33" s="169">
        <f t="shared" si="27"/>
        <v>0</v>
      </c>
      <c r="AQ33" s="169">
        <f t="shared" si="27"/>
        <v>0</v>
      </c>
      <c r="AR33" s="376"/>
    </row>
    <row r="34" spans="1:44" ht="34.9" customHeight="1" x14ac:dyDescent="0.3">
      <c r="A34" s="340"/>
      <c r="B34" s="341"/>
      <c r="C34" s="342"/>
      <c r="D34" s="192" t="s">
        <v>439</v>
      </c>
      <c r="E34" s="170"/>
      <c r="F34" s="170"/>
      <c r="G34" s="170" t="e">
        <f t="shared" si="2"/>
        <v>#DIV/0!</v>
      </c>
      <c r="H34" s="169">
        <f t="shared" ref="H34:AQ34" si="28">H21</f>
        <v>0</v>
      </c>
      <c r="I34" s="169">
        <f t="shared" si="28"/>
        <v>0</v>
      </c>
      <c r="J34" s="169">
        <f t="shared" si="28"/>
        <v>0</v>
      </c>
      <c r="K34" s="169">
        <f t="shared" si="28"/>
        <v>0</v>
      </c>
      <c r="L34" s="169">
        <f t="shared" si="28"/>
        <v>0</v>
      </c>
      <c r="M34" s="169">
        <f t="shared" si="28"/>
        <v>0</v>
      </c>
      <c r="N34" s="169">
        <f t="shared" si="28"/>
        <v>0</v>
      </c>
      <c r="O34" s="169">
        <f t="shared" si="28"/>
        <v>0</v>
      </c>
      <c r="P34" s="169">
        <f t="shared" si="28"/>
        <v>0</v>
      </c>
      <c r="Q34" s="169">
        <f t="shared" si="28"/>
        <v>0</v>
      </c>
      <c r="R34" s="169">
        <f t="shared" si="28"/>
        <v>0</v>
      </c>
      <c r="S34" s="169">
        <f t="shared" si="28"/>
        <v>0</v>
      </c>
      <c r="T34" s="169">
        <f t="shared" si="28"/>
        <v>0</v>
      </c>
      <c r="U34" s="169">
        <f t="shared" si="28"/>
        <v>0</v>
      </c>
      <c r="V34" s="169">
        <f t="shared" si="28"/>
        <v>0</v>
      </c>
      <c r="W34" s="169">
        <f t="shared" si="28"/>
        <v>0</v>
      </c>
      <c r="X34" s="169">
        <f t="shared" si="28"/>
        <v>0</v>
      </c>
      <c r="Y34" s="169">
        <f t="shared" si="28"/>
        <v>0</v>
      </c>
      <c r="Z34" s="169">
        <f t="shared" si="28"/>
        <v>0</v>
      </c>
      <c r="AA34" s="169">
        <f t="shared" si="28"/>
        <v>0</v>
      </c>
      <c r="AB34" s="169">
        <f t="shared" si="28"/>
        <v>0</v>
      </c>
      <c r="AC34" s="169">
        <f t="shared" si="28"/>
        <v>0</v>
      </c>
      <c r="AD34" s="169">
        <f t="shared" si="28"/>
        <v>0</v>
      </c>
      <c r="AE34" s="169">
        <f t="shared" si="28"/>
        <v>0</v>
      </c>
      <c r="AF34" s="169">
        <f t="shared" si="28"/>
        <v>0</v>
      </c>
      <c r="AG34" s="169">
        <f t="shared" si="28"/>
        <v>0</v>
      </c>
      <c r="AH34" s="169">
        <f t="shared" si="28"/>
        <v>0</v>
      </c>
      <c r="AI34" s="169">
        <f t="shared" si="28"/>
        <v>0</v>
      </c>
      <c r="AJ34" s="169">
        <f t="shared" si="28"/>
        <v>0</v>
      </c>
      <c r="AK34" s="169">
        <f t="shared" si="28"/>
        <v>0</v>
      </c>
      <c r="AL34" s="169">
        <f t="shared" si="28"/>
        <v>0</v>
      </c>
      <c r="AM34" s="169">
        <f t="shared" si="28"/>
        <v>0</v>
      </c>
      <c r="AN34" s="169">
        <f t="shared" si="28"/>
        <v>0</v>
      </c>
      <c r="AO34" s="169">
        <f t="shared" si="28"/>
        <v>0</v>
      </c>
      <c r="AP34" s="169">
        <f t="shared" si="28"/>
        <v>0</v>
      </c>
      <c r="AQ34" s="169">
        <f t="shared" si="28"/>
        <v>0</v>
      </c>
      <c r="AR34" s="376"/>
    </row>
    <row r="35" spans="1:44" ht="17.25" customHeight="1" x14ac:dyDescent="0.3">
      <c r="A35" s="334" t="s">
        <v>285</v>
      </c>
      <c r="B35" s="335"/>
      <c r="C35" s="336"/>
      <c r="D35" s="177" t="s">
        <v>41</v>
      </c>
      <c r="E35" s="170">
        <f t="shared" ref="E35:F40" si="29">H35+K35+N35+Q35+T35+W35+Z35+AC35+AF35+AI35+AL35+AO35</f>
        <v>399528.50429999997</v>
      </c>
      <c r="F35" s="170">
        <f t="shared" si="29"/>
        <v>364514.70389999996</v>
      </c>
      <c r="G35" s="170">
        <f>F35/E35*100</f>
        <v>91.236219688168063</v>
      </c>
      <c r="H35" s="170">
        <f>H36+H37+H38+H40</f>
        <v>37861</v>
      </c>
      <c r="I35" s="170">
        <f t="shared" ref="I35:AQ35" si="30">I36+I37+I38+I40</f>
        <v>37861</v>
      </c>
      <c r="J35" s="170">
        <f t="shared" si="30"/>
        <v>100</v>
      </c>
      <c r="K35" s="170">
        <f t="shared" si="30"/>
        <v>50689.958040000005</v>
      </c>
      <c r="L35" s="170">
        <f t="shared" si="30"/>
        <v>50689.958040000005</v>
      </c>
      <c r="M35" s="170">
        <f>L35*100/K35</f>
        <v>100</v>
      </c>
      <c r="N35" s="170">
        <f t="shared" si="30"/>
        <v>13221.485189999996</v>
      </c>
      <c r="O35" s="170">
        <f t="shared" si="30"/>
        <v>13221.485189999996</v>
      </c>
      <c r="P35" s="170">
        <f t="shared" si="30"/>
        <v>100</v>
      </c>
      <c r="Q35" s="170">
        <f t="shared" si="30"/>
        <v>11716.124740000001</v>
      </c>
      <c r="R35" s="170">
        <f t="shared" si="30"/>
        <v>11716.124740000001</v>
      </c>
      <c r="S35" s="170">
        <f t="shared" si="30"/>
        <v>0</v>
      </c>
      <c r="T35" s="170">
        <f t="shared" si="30"/>
        <v>35099.89011</v>
      </c>
      <c r="U35" s="170">
        <f t="shared" si="30"/>
        <v>35099.89011</v>
      </c>
      <c r="V35" s="170">
        <f t="shared" si="30"/>
        <v>0</v>
      </c>
      <c r="W35" s="170">
        <f t="shared" si="30"/>
        <v>5978.3050999999996</v>
      </c>
      <c r="X35" s="170">
        <f t="shared" si="30"/>
        <v>5978.3050999999996</v>
      </c>
      <c r="Y35" s="170">
        <f t="shared" si="30"/>
        <v>0</v>
      </c>
      <c r="Z35" s="170">
        <f t="shared" si="30"/>
        <v>23550.802380000005</v>
      </c>
      <c r="AA35" s="170">
        <f t="shared" si="30"/>
        <v>23550.802380000005</v>
      </c>
      <c r="AB35" s="170">
        <f t="shared" si="30"/>
        <v>0</v>
      </c>
      <c r="AC35" s="170">
        <f t="shared" si="30"/>
        <v>21935.632829999995</v>
      </c>
      <c r="AD35" s="170">
        <f t="shared" si="30"/>
        <v>21935.632829999995</v>
      </c>
      <c r="AE35" s="170">
        <f t="shared" si="30"/>
        <v>0</v>
      </c>
      <c r="AF35" s="170">
        <f t="shared" si="30"/>
        <v>21653.832889999998</v>
      </c>
      <c r="AG35" s="170">
        <f t="shared" si="30"/>
        <v>21653.832889999998</v>
      </c>
      <c r="AH35" s="170">
        <f t="shared" si="30"/>
        <v>0</v>
      </c>
      <c r="AI35" s="170">
        <f t="shared" si="30"/>
        <v>21757.460669999997</v>
      </c>
      <c r="AJ35" s="170">
        <f t="shared" si="30"/>
        <v>21757.460669999997</v>
      </c>
      <c r="AK35" s="170">
        <f t="shared" si="30"/>
        <v>0</v>
      </c>
      <c r="AL35" s="170">
        <f t="shared" si="30"/>
        <v>84599.933899999989</v>
      </c>
      <c r="AM35" s="170">
        <f t="shared" si="30"/>
        <v>84599.933899999989</v>
      </c>
      <c r="AN35" s="170">
        <f t="shared" si="30"/>
        <v>0</v>
      </c>
      <c r="AO35" s="170">
        <f t="shared" si="30"/>
        <v>71464.078450000015</v>
      </c>
      <c r="AP35" s="170">
        <f t="shared" si="30"/>
        <v>36450.278050000001</v>
      </c>
      <c r="AQ35" s="170">
        <f t="shared" si="30"/>
        <v>0</v>
      </c>
      <c r="AR35" s="376"/>
    </row>
    <row r="36" spans="1:44" x14ac:dyDescent="0.3">
      <c r="A36" s="337"/>
      <c r="B36" s="338"/>
      <c r="C36" s="339"/>
      <c r="D36" s="172" t="s">
        <v>37</v>
      </c>
      <c r="E36" s="170">
        <f t="shared" si="29"/>
        <v>2248.6626999999999</v>
      </c>
      <c r="F36" s="170">
        <f t="shared" si="29"/>
        <v>2248.6626999999999</v>
      </c>
      <c r="G36" s="170">
        <f t="shared" ref="G36" si="31">F36/E36</f>
        <v>1</v>
      </c>
      <c r="H36" s="169">
        <f>H11-H17</f>
        <v>0</v>
      </c>
      <c r="I36" s="169">
        <f t="shared" ref="I36:AQ36" si="32">I11-I17</f>
        <v>0</v>
      </c>
      <c r="J36" s="169">
        <f t="shared" si="32"/>
        <v>0</v>
      </c>
      <c r="K36" s="169">
        <f t="shared" si="32"/>
        <v>0</v>
      </c>
      <c r="L36" s="169">
        <f t="shared" si="32"/>
        <v>0</v>
      </c>
      <c r="M36" s="169">
        <f t="shared" si="32"/>
        <v>0</v>
      </c>
      <c r="N36" s="169">
        <f t="shared" si="32"/>
        <v>0</v>
      </c>
      <c r="O36" s="169">
        <f t="shared" si="32"/>
        <v>0</v>
      </c>
      <c r="P36" s="169">
        <f t="shared" si="32"/>
        <v>0</v>
      </c>
      <c r="Q36" s="169">
        <f t="shared" si="32"/>
        <v>0</v>
      </c>
      <c r="R36" s="169">
        <f t="shared" si="32"/>
        <v>0</v>
      </c>
      <c r="S36" s="169">
        <f t="shared" si="32"/>
        <v>0</v>
      </c>
      <c r="T36" s="169">
        <f t="shared" si="32"/>
        <v>0</v>
      </c>
      <c r="U36" s="169">
        <f t="shared" si="32"/>
        <v>0</v>
      </c>
      <c r="V36" s="169">
        <f t="shared" si="32"/>
        <v>0</v>
      </c>
      <c r="W36" s="169">
        <f t="shared" si="32"/>
        <v>0</v>
      </c>
      <c r="X36" s="169">
        <f t="shared" si="32"/>
        <v>0</v>
      </c>
      <c r="Y36" s="169">
        <f t="shared" si="32"/>
        <v>0</v>
      </c>
      <c r="Z36" s="169">
        <f t="shared" si="32"/>
        <v>0</v>
      </c>
      <c r="AA36" s="169">
        <f t="shared" si="32"/>
        <v>0</v>
      </c>
      <c r="AB36" s="169">
        <f t="shared" si="32"/>
        <v>0</v>
      </c>
      <c r="AC36" s="169">
        <f t="shared" si="32"/>
        <v>0</v>
      </c>
      <c r="AD36" s="169">
        <f t="shared" si="32"/>
        <v>0</v>
      </c>
      <c r="AE36" s="169">
        <f t="shared" si="32"/>
        <v>0</v>
      </c>
      <c r="AF36" s="169">
        <f t="shared" si="32"/>
        <v>0</v>
      </c>
      <c r="AG36" s="169">
        <f t="shared" si="32"/>
        <v>0</v>
      </c>
      <c r="AH36" s="169">
        <f t="shared" si="32"/>
        <v>0</v>
      </c>
      <c r="AI36" s="169">
        <f t="shared" si="32"/>
        <v>1350.8</v>
      </c>
      <c r="AJ36" s="169">
        <f t="shared" si="32"/>
        <v>1350.8</v>
      </c>
      <c r="AK36" s="169">
        <f t="shared" si="32"/>
        <v>0</v>
      </c>
      <c r="AL36" s="169">
        <f t="shared" si="32"/>
        <v>292.5</v>
      </c>
      <c r="AM36" s="169">
        <f t="shared" si="32"/>
        <v>292.5</v>
      </c>
      <c r="AN36" s="169">
        <f t="shared" si="32"/>
        <v>0</v>
      </c>
      <c r="AO36" s="169">
        <f t="shared" si="32"/>
        <v>605.36270000000002</v>
      </c>
      <c r="AP36" s="169">
        <f t="shared" si="32"/>
        <v>605.36270000000002</v>
      </c>
      <c r="AQ36" s="169">
        <f t="shared" si="32"/>
        <v>0</v>
      </c>
      <c r="AR36" s="376"/>
    </row>
    <row r="37" spans="1:44" ht="31.15" customHeight="1" x14ac:dyDescent="0.3">
      <c r="A37" s="337"/>
      <c r="B37" s="338"/>
      <c r="C37" s="339"/>
      <c r="D37" s="172" t="s">
        <v>2</v>
      </c>
      <c r="E37" s="170">
        <f t="shared" si="29"/>
        <v>71297.120439999999</v>
      </c>
      <c r="F37" s="170">
        <f t="shared" si="29"/>
        <v>64367.120440000006</v>
      </c>
      <c r="G37" s="170">
        <f t="shared" ref="G37:G41" si="33">F37/E37*100</f>
        <v>90.280112356245965</v>
      </c>
      <c r="H37" s="169">
        <f t="shared" ref="H37:AQ37" si="34">H12-H18</f>
        <v>0</v>
      </c>
      <c r="I37" s="169">
        <f t="shared" si="34"/>
        <v>0</v>
      </c>
      <c r="J37" s="169">
        <f t="shared" si="34"/>
        <v>0</v>
      </c>
      <c r="K37" s="169">
        <f t="shared" si="34"/>
        <v>6761.47804</v>
      </c>
      <c r="L37" s="169">
        <f t="shared" si="34"/>
        <v>6761.47804</v>
      </c>
      <c r="M37" s="169">
        <f t="shared" si="34"/>
        <v>100</v>
      </c>
      <c r="N37" s="169">
        <f t="shared" si="34"/>
        <v>8187.67425</v>
      </c>
      <c r="O37" s="169">
        <f t="shared" si="34"/>
        <v>8187.67425</v>
      </c>
      <c r="P37" s="169">
        <f t="shared" si="34"/>
        <v>100</v>
      </c>
      <c r="Q37" s="169">
        <f t="shared" si="34"/>
        <v>4455.8775900000001</v>
      </c>
      <c r="R37" s="169">
        <f t="shared" si="34"/>
        <v>4455.8775900000001</v>
      </c>
      <c r="S37" s="169">
        <f t="shared" si="34"/>
        <v>0</v>
      </c>
      <c r="T37" s="169">
        <f t="shared" si="34"/>
        <v>4211.5719300000001</v>
      </c>
      <c r="U37" s="169">
        <f t="shared" si="34"/>
        <v>4211.5719300000001</v>
      </c>
      <c r="V37" s="169">
        <f t="shared" si="34"/>
        <v>0</v>
      </c>
      <c r="W37" s="169">
        <f t="shared" si="34"/>
        <v>3590.3176100000001</v>
      </c>
      <c r="X37" s="169">
        <f t="shared" si="34"/>
        <v>3590.3176100000001</v>
      </c>
      <c r="Y37" s="169">
        <f t="shared" si="34"/>
        <v>0</v>
      </c>
      <c r="Z37" s="169">
        <f t="shared" si="34"/>
        <v>2413.3949600000001</v>
      </c>
      <c r="AA37" s="169">
        <f t="shared" si="34"/>
        <v>2413.3949600000001</v>
      </c>
      <c r="AB37" s="169">
        <f t="shared" si="34"/>
        <v>0</v>
      </c>
      <c r="AC37" s="169">
        <f t="shared" si="34"/>
        <v>1541.31981</v>
      </c>
      <c r="AD37" s="169">
        <f t="shared" si="34"/>
        <v>1541.31981</v>
      </c>
      <c r="AE37" s="169">
        <f t="shared" si="34"/>
        <v>0</v>
      </c>
      <c r="AF37" s="169">
        <f t="shared" si="34"/>
        <v>2371.78024</v>
      </c>
      <c r="AG37" s="169">
        <f t="shared" si="34"/>
        <v>2371.78024</v>
      </c>
      <c r="AH37" s="169">
        <f t="shared" si="34"/>
        <v>0</v>
      </c>
      <c r="AI37" s="169">
        <f t="shared" si="34"/>
        <v>6405.7033300000003</v>
      </c>
      <c r="AJ37" s="169">
        <f t="shared" si="34"/>
        <v>6405.7033300000003</v>
      </c>
      <c r="AK37" s="169">
        <f t="shared" si="34"/>
        <v>0</v>
      </c>
      <c r="AL37" s="169">
        <f t="shared" si="34"/>
        <v>12145.844300000001</v>
      </c>
      <c r="AM37" s="169">
        <f t="shared" si="34"/>
        <v>12145.844300000001</v>
      </c>
      <c r="AN37" s="169">
        <f t="shared" si="34"/>
        <v>0</v>
      </c>
      <c r="AO37" s="169">
        <f t="shared" si="34"/>
        <v>19212.158380000001</v>
      </c>
      <c r="AP37" s="169">
        <f t="shared" si="34"/>
        <v>12282.158379999999</v>
      </c>
      <c r="AQ37" s="169">
        <f t="shared" si="34"/>
        <v>0</v>
      </c>
      <c r="AR37" s="376"/>
    </row>
    <row r="38" spans="1:44" x14ac:dyDescent="0.3">
      <c r="A38" s="337"/>
      <c r="B38" s="338"/>
      <c r="C38" s="339"/>
      <c r="D38" s="172" t="s">
        <v>43</v>
      </c>
      <c r="E38" s="170">
        <f t="shared" si="29"/>
        <v>319432.21815999999</v>
      </c>
      <c r="F38" s="170">
        <f t="shared" si="29"/>
        <v>292427.86255999998</v>
      </c>
      <c r="G38" s="170">
        <f t="shared" si="33"/>
        <v>91.54613903520719</v>
      </c>
      <c r="H38" s="169">
        <f>H13-H19</f>
        <v>37861</v>
      </c>
      <c r="I38" s="169">
        <f t="shared" ref="I38:AQ38" si="35">I13-I19</f>
        <v>37861</v>
      </c>
      <c r="J38" s="169">
        <f t="shared" si="35"/>
        <v>100</v>
      </c>
      <c r="K38" s="169">
        <f t="shared" si="35"/>
        <v>43928.480000000003</v>
      </c>
      <c r="L38" s="169">
        <f t="shared" si="35"/>
        <v>43928.480000000003</v>
      </c>
      <c r="M38" s="169">
        <f t="shared" si="35"/>
        <v>99.999999999999986</v>
      </c>
      <c r="N38" s="169">
        <f t="shared" si="35"/>
        <v>5033.8109399999958</v>
      </c>
      <c r="O38" s="169">
        <f t="shared" si="35"/>
        <v>5033.8109399999958</v>
      </c>
      <c r="P38" s="169">
        <f t="shared" si="35"/>
        <v>0</v>
      </c>
      <c r="Q38" s="169">
        <f t="shared" si="35"/>
        <v>7260.2471500000011</v>
      </c>
      <c r="R38" s="169">
        <f t="shared" si="35"/>
        <v>7260.2471500000011</v>
      </c>
      <c r="S38" s="169">
        <f t="shared" si="35"/>
        <v>0</v>
      </c>
      <c r="T38" s="169">
        <f t="shared" si="35"/>
        <v>30888.318180000002</v>
      </c>
      <c r="U38" s="169">
        <f t="shared" si="35"/>
        <v>30888.318180000002</v>
      </c>
      <c r="V38" s="169">
        <f t="shared" si="35"/>
        <v>0</v>
      </c>
      <c r="W38" s="169">
        <f t="shared" si="35"/>
        <v>2387.98749</v>
      </c>
      <c r="X38" s="169">
        <f t="shared" si="35"/>
        <v>2387.98749</v>
      </c>
      <c r="Y38" s="169">
        <f t="shared" si="35"/>
        <v>0</v>
      </c>
      <c r="Z38" s="169">
        <f t="shared" si="35"/>
        <v>21137.407420000003</v>
      </c>
      <c r="AA38" s="169">
        <f t="shared" si="35"/>
        <v>21137.407420000003</v>
      </c>
      <c r="AB38" s="169">
        <f t="shared" si="35"/>
        <v>0</v>
      </c>
      <c r="AC38" s="169">
        <f t="shared" si="35"/>
        <v>19031.049709999996</v>
      </c>
      <c r="AD38" s="169">
        <f t="shared" si="35"/>
        <v>19031.049709999996</v>
      </c>
      <c r="AE38" s="169">
        <f t="shared" si="35"/>
        <v>0</v>
      </c>
      <c r="AF38" s="169">
        <f t="shared" si="35"/>
        <v>17512.707449999998</v>
      </c>
      <c r="AG38" s="169">
        <f t="shared" si="35"/>
        <v>17512.707449999998</v>
      </c>
      <c r="AH38" s="169">
        <f t="shared" si="35"/>
        <v>0</v>
      </c>
      <c r="AI38" s="169">
        <f t="shared" si="35"/>
        <v>13896.416849999998</v>
      </c>
      <c r="AJ38" s="169">
        <f t="shared" si="35"/>
        <v>13896.416849999998</v>
      </c>
      <c r="AK38" s="169">
        <f t="shared" si="35"/>
        <v>0</v>
      </c>
      <c r="AL38" s="169">
        <f t="shared" si="35"/>
        <v>71708.198219999991</v>
      </c>
      <c r="AM38" s="169">
        <f t="shared" si="35"/>
        <v>71708.198219999991</v>
      </c>
      <c r="AN38" s="169">
        <f t="shared" si="35"/>
        <v>0</v>
      </c>
      <c r="AO38" s="169">
        <f t="shared" si="35"/>
        <v>48786.594750000004</v>
      </c>
      <c r="AP38" s="169">
        <f t="shared" si="35"/>
        <v>21782.239149999998</v>
      </c>
      <c r="AQ38" s="169">
        <f t="shared" si="35"/>
        <v>0</v>
      </c>
      <c r="AR38" s="376"/>
    </row>
    <row r="39" spans="1:44" s="116" customFormat="1" ht="37.1" customHeight="1" x14ac:dyDescent="0.25">
      <c r="A39" s="337"/>
      <c r="B39" s="338"/>
      <c r="C39" s="339"/>
      <c r="D39" s="173" t="s">
        <v>272</v>
      </c>
      <c r="E39" s="170">
        <f t="shared" si="29"/>
        <v>0</v>
      </c>
      <c r="F39" s="170">
        <f t="shared" si="29"/>
        <v>0</v>
      </c>
      <c r="G39" s="170" t="e">
        <f t="shared" si="33"/>
        <v>#DIV/0!</v>
      </c>
      <c r="H39" s="169">
        <f t="shared" ref="H39:AQ39" si="36">H14-H20</f>
        <v>0</v>
      </c>
      <c r="I39" s="169">
        <f t="shared" si="36"/>
        <v>0</v>
      </c>
      <c r="J39" s="169">
        <f t="shared" si="36"/>
        <v>0</v>
      </c>
      <c r="K39" s="169">
        <f t="shared" si="36"/>
        <v>0</v>
      </c>
      <c r="L39" s="169">
        <f t="shared" si="36"/>
        <v>0</v>
      </c>
      <c r="M39" s="169">
        <f t="shared" si="36"/>
        <v>0</v>
      </c>
      <c r="N39" s="169">
        <f t="shared" si="36"/>
        <v>0</v>
      </c>
      <c r="O39" s="169">
        <f t="shared" si="36"/>
        <v>0</v>
      </c>
      <c r="P39" s="169">
        <f t="shared" si="36"/>
        <v>0</v>
      </c>
      <c r="Q39" s="169">
        <f t="shared" si="36"/>
        <v>0</v>
      </c>
      <c r="R39" s="169">
        <f t="shared" si="36"/>
        <v>0</v>
      </c>
      <c r="S39" s="169">
        <f t="shared" si="36"/>
        <v>0</v>
      </c>
      <c r="T39" s="169">
        <f t="shared" si="36"/>
        <v>0</v>
      </c>
      <c r="U39" s="169">
        <f t="shared" si="36"/>
        <v>0</v>
      </c>
      <c r="V39" s="169">
        <f t="shared" si="36"/>
        <v>0</v>
      </c>
      <c r="W39" s="169">
        <f t="shared" si="36"/>
        <v>0</v>
      </c>
      <c r="X39" s="169">
        <f t="shared" si="36"/>
        <v>0</v>
      </c>
      <c r="Y39" s="169">
        <f t="shared" si="36"/>
        <v>0</v>
      </c>
      <c r="Z39" s="169">
        <f t="shared" si="36"/>
        <v>0</v>
      </c>
      <c r="AA39" s="169">
        <f t="shared" si="36"/>
        <v>0</v>
      </c>
      <c r="AB39" s="169">
        <f t="shared" si="36"/>
        <v>0</v>
      </c>
      <c r="AC39" s="169">
        <f t="shared" si="36"/>
        <v>0</v>
      </c>
      <c r="AD39" s="169">
        <f t="shared" si="36"/>
        <v>0</v>
      </c>
      <c r="AE39" s="169">
        <f t="shared" si="36"/>
        <v>0</v>
      </c>
      <c r="AF39" s="169">
        <f t="shared" si="36"/>
        <v>0</v>
      </c>
      <c r="AG39" s="169">
        <f t="shared" si="36"/>
        <v>0</v>
      </c>
      <c r="AH39" s="169">
        <f t="shared" si="36"/>
        <v>0</v>
      </c>
      <c r="AI39" s="169">
        <f t="shared" si="36"/>
        <v>0</v>
      </c>
      <c r="AJ39" s="169">
        <f t="shared" si="36"/>
        <v>0</v>
      </c>
      <c r="AK39" s="169">
        <f t="shared" si="36"/>
        <v>0</v>
      </c>
      <c r="AL39" s="169">
        <f t="shared" si="36"/>
        <v>0</v>
      </c>
      <c r="AM39" s="169">
        <f t="shared" si="36"/>
        <v>0</v>
      </c>
      <c r="AN39" s="169">
        <f t="shared" si="36"/>
        <v>0</v>
      </c>
      <c r="AO39" s="169">
        <f t="shared" si="36"/>
        <v>0</v>
      </c>
      <c r="AP39" s="169">
        <f t="shared" si="36"/>
        <v>0</v>
      </c>
      <c r="AQ39" s="169">
        <f t="shared" si="36"/>
        <v>0</v>
      </c>
      <c r="AR39" s="376"/>
    </row>
    <row r="40" spans="1:44" ht="37.1" customHeight="1" x14ac:dyDescent="0.25">
      <c r="A40" s="340"/>
      <c r="B40" s="341"/>
      <c r="C40" s="342"/>
      <c r="D40" s="192" t="s">
        <v>439</v>
      </c>
      <c r="E40" s="170">
        <f t="shared" si="29"/>
        <v>6550.5029999999997</v>
      </c>
      <c r="F40" s="170">
        <f t="shared" si="29"/>
        <v>5471.0581999999995</v>
      </c>
      <c r="G40" s="170">
        <f t="shared" si="33"/>
        <v>83.521192189363163</v>
      </c>
      <c r="H40" s="169">
        <f t="shared" ref="H40:AQ40" si="37">H15-H21</f>
        <v>0</v>
      </c>
      <c r="I40" s="169">
        <f t="shared" si="37"/>
        <v>0</v>
      </c>
      <c r="J40" s="169">
        <f t="shared" si="37"/>
        <v>0</v>
      </c>
      <c r="K40" s="169">
        <f t="shared" si="37"/>
        <v>0</v>
      </c>
      <c r="L40" s="169">
        <f t="shared" si="37"/>
        <v>0</v>
      </c>
      <c r="M40" s="169">
        <f t="shared" si="37"/>
        <v>0</v>
      </c>
      <c r="N40" s="169">
        <f t="shared" si="37"/>
        <v>0</v>
      </c>
      <c r="O40" s="169">
        <f t="shared" si="37"/>
        <v>0</v>
      </c>
      <c r="P40" s="169">
        <f t="shared" si="37"/>
        <v>0</v>
      </c>
      <c r="Q40" s="169">
        <f t="shared" si="37"/>
        <v>0</v>
      </c>
      <c r="R40" s="169">
        <f t="shared" si="37"/>
        <v>0</v>
      </c>
      <c r="S40" s="169">
        <f t="shared" si="37"/>
        <v>0</v>
      </c>
      <c r="T40" s="169">
        <f t="shared" si="37"/>
        <v>0</v>
      </c>
      <c r="U40" s="169">
        <f t="shared" si="37"/>
        <v>0</v>
      </c>
      <c r="V40" s="169">
        <f t="shared" si="37"/>
        <v>0</v>
      </c>
      <c r="W40" s="169">
        <f t="shared" si="37"/>
        <v>0</v>
      </c>
      <c r="X40" s="169">
        <f t="shared" si="37"/>
        <v>0</v>
      </c>
      <c r="Y40" s="169">
        <f t="shared" si="37"/>
        <v>0</v>
      </c>
      <c r="Z40" s="169">
        <f t="shared" si="37"/>
        <v>0</v>
      </c>
      <c r="AA40" s="169">
        <f t="shared" si="37"/>
        <v>0</v>
      </c>
      <c r="AB40" s="169">
        <f t="shared" si="37"/>
        <v>0</v>
      </c>
      <c r="AC40" s="169">
        <f t="shared" si="37"/>
        <v>1363.26331</v>
      </c>
      <c r="AD40" s="169">
        <f t="shared" si="37"/>
        <v>1363.26331</v>
      </c>
      <c r="AE40" s="169">
        <f t="shared" si="37"/>
        <v>0</v>
      </c>
      <c r="AF40" s="169">
        <f t="shared" si="37"/>
        <v>1769.3452</v>
      </c>
      <c r="AG40" s="169">
        <f t="shared" si="37"/>
        <v>1769.3452</v>
      </c>
      <c r="AH40" s="169">
        <f t="shared" si="37"/>
        <v>0</v>
      </c>
      <c r="AI40" s="169">
        <f t="shared" si="37"/>
        <v>104.54049000000001</v>
      </c>
      <c r="AJ40" s="169">
        <f t="shared" si="37"/>
        <v>104.54049000000001</v>
      </c>
      <c r="AK40" s="169">
        <f t="shared" si="37"/>
        <v>0</v>
      </c>
      <c r="AL40" s="169">
        <f t="shared" si="37"/>
        <v>453.39138000000003</v>
      </c>
      <c r="AM40" s="169">
        <f t="shared" si="37"/>
        <v>453.39138000000003</v>
      </c>
      <c r="AN40" s="169">
        <f t="shared" si="37"/>
        <v>0</v>
      </c>
      <c r="AO40" s="169">
        <f t="shared" si="37"/>
        <v>2859.9626199999998</v>
      </c>
      <c r="AP40" s="169">
        <f t="shared" si="37"/>
        <v>1780.5178199999998</v>
      </c>
      <c r="AQ40" s="169">
        <f t="shared" si="37"/>
        <v>0</v>
      </c>
      <c r="AR40" s="189"/>
    </row>
    <row r="41" spans="1:44" ht="37.1" customHeight="1" x14ac:dyDescent="0.3">
      <c r="A41" s="334" t="s">
        <v>283</v>
      </c>
      <c r="B41" s="335"/>
      <c r="C41" s="336"/>
      <c r="D41" s="177" t="s">
        <v>41</v>
      </c>
      <c r="E41" s="170">
        <f t="shared" ref="E41:F45" si="38">E520</f>
        <v>46087.145519999998</v>
      </c>
      <c r="F41" s="170">
        <f t="shared" si="38"/>
        <v>42556.545709999999</v>
      </c>
      <c r="G41" s="170">
        <f t="shared" si="33"/>
        <v>92.33929597903203</v>
      </c>
      <c r="H41" s="170" t="s">
        <v>284</v>
      </c>
      <c r="I41" s="170" t="s">
        <v>284</v>
      </c>
      <c r="J41" s="170" t="s">
        <v>284</v>
      </c>
      <c r="K41" s="170" t="s">
        <v>284</v>
      </c>
      <c r="L41" s="170" t="s">
        <v>284</v>
      </c>
      <c r="M41" s="170" t="s">
        <v>284</v>
      </c>
      <c r="N41" s="170" t="s">
        <v>284</v>
      </c>
      <c r="O41" s="170" t="s">
        <v>284</v>
      </c>
      <c r="P41" s="170" t="s">
        <v>284</v>
      </c>
      <c r="Q41" s="170" t="s">
        <v>284</v>
      </c>
      <c r="R41" s="170" t="s">
        <v>284</v>
      </c>
      <c r="S41" s="170" t="s">
        <v>284</v>
      </c>
      <c r="T41" s="170" t="s">
        <v>284</v>
      </c>
      <c r="U41" s="170" t="s">
        <v>284</v>
      </c>
      <c r="V41" s="170" t="s">
        <v>284</v>
      </c>
      <c r="W41" s="170" t="s">
        <v>284</v>
      </c>
      <c r="X41" s="170" t="s">
        <v>284</v>
      </c>
      <c r="Y41" s="170" t="s">
        <v>284</v>
      </c>
      <c r="Z41" s="170" t="s">
        <v>284</v>
      </c>
      <c r="AA41" s="170" t="s">
        <v>284</v>
      </c>
      <c r="AB41" s="170" t="s">
        <v>284</v>
      </c>
      <c r="AC41" s="170" t="s">
        <v>284</v>
      </c>
      <c r="AD41" s="170" t="s">
        <v>284</v>
      </c>
      <c r="AE41" s="170" t="s">
        <v>284</v>
      </c>
      <c r="AF41" s="170" t="s">
        <v>284</v>
      </c>
      <c r="AG41" s="170" t="s">
        <v>284</v>
      </c>
      <c r="AH41" s="170" t="s">
        <v>284</v>
      </c>
      <c r="AI41" s="170" t="s">
        <v>284</v>
      </c>
      <c r="AJ41" s="170" t="s">
        <v>284</v>
      </c>
      <c r="AK41" s="170" t="s">
        <v>284</v>
      </c>
      <c r="AL41" s="170" t="s">
        <v>284</v>
      </c>
      <c r="AM41" s="170" t="s">
        <v>284</v>
      </c>
      <c r="AN41" s="170" t="s">
        <v>284</v>
      </c>
      <c r="AO41" s="170" t="s">
        <v>284</v>
      </c>
      <c r="AP41" s="170" t="s">
        <v>284</v>
      </c>
      <c r="AQ41" s="170" t="s">
        <v>284</v>
      </c>
      <c r="AR41" s="185"/>
    </row>
    <row r="42" spans="1:44" ht="37.1" customHeight="1" x14ac:dyDescent="0.3">
      <c r="A42" s="337"/>
      <c r="B42" s="338"/>
      <c r="C42" s="339"/>
      <c r="D42" s="172" t="s">
        <v>37</v>
      </c>
      <c r="E42" s="170">
        <f t="shared" si="38"/>
        <v>0</v>
      </c>
      <c r="F42" s="170">
        <f t="shared" si="38"/>
        <v>0</v>
      </c>
      <c r="G42" s="170" t="s">
        <v>284</v>
      </c>
      <c r="H42" s="170" t="s">
        <v>284</v>
      </c>
      <c r="I42" s="170" t="s">
        <v>284</v>
      </c>
      <c r="J42" s="170" t="s">
        <v>284</v>
      </c>
      <c r="K42" s="170" t="s">
        <v>284</v>
      </c>
      <c r="L42" s="170" t="s">
        <v>284</v>
      </c>
      <c r="M42" s="170" t="s">
        <v>284</v>
      </c>
      <c r="N42" s="170" t="s">
        <v>284</v>
      </c>
      <c r="O42" s="170" t="s">
        <v>284</v>
      </c>
      <c r="P42" s="170" t="s">
        <v>284</v>
      </c>
      <c r="Q42" s="170" t="s">
        <v>284</v>
      </c>
      <c r="R42" s="170" t="s">
        <v>284</v>
      </c>
      <c r="S42" s="170" t="s">
        <v>284</v>
      </c>
      <c r="T42" s="170" t="s">
        <v>284</v>
      </c>
      <c r="U42" s="170" t="s">
        <v>284</v>
      </c>
      <c r="V42" s="170" t="s">
        <v>284</v>
      </c>
      <c r="W42" s="170" t="s">
        <v>284</v>
      </c>
      <c r="X42" s="170" t="s">
        <v>284</v>
      </c>
      <c r="Y42" s="170" t="s">
        <v>284</v>
      </c>
      <c r="Z42" s="170" t="s">
        <v>284</v>
      </c>
      <c r="AA42" s="170" t="s">
        <v>284</v>
      </c>
      <c r="AB42" s="170" t="s">
        <v>284</v>
      </c>
      <c r="AC42" s="170" t="s">
        <v>284</v>
      </c>
      <c r="AD42" s="170" t="s">
        <v>284</v>
      </c>
      <c r="AE42" s="170" t="s">
        <v>284</v>
      </c>
      <c r="AF42" s="170" t="s">
        <v>284</v>
      </c>
      <c r="AG42" s="170" t="s">
        <v>284</v>
      </c>
      <c r="AH42" s="170" t="s">
        <v>284</v>
      </c>
      <c r="AI42" s="170" t="s">
        <v>284</v>
      </c>
      <c r="AJ42" s="170" t="s">
        <v>284</v>
      </c>
      <c r="AK42" s="170" t="s">
        <v>284</v>
      </c>
      <c r="AL42" s="170" t="s">
        <v>284</v>
      </c>
      <c r="AM42" s="170" t="s">
        <v>284</v>
      </c>
      <c r="AN42" s="170" t="s">
        <v>284</v>
      </c>
      <c r="AO42" s="170" t="s">
        <v>284</v>
      </c>
      <c r="AP42" s="170" t="s">
        <v>284</v>
      </c>
      <c r="AQ42" s="170" t="s">
        <v>284</v>
      </c>
      <c r="AR42" s="185"/>
    </row>
    <row r="43" spans="1:44" ht="37.1" customHeight="1" x14ac:dyDescent="0.3">
      <c r="A43" s="337"/>
      <c r="B43" s="338"/>
      <c r="C43" s="339"/>
      <c r="D43" s="172" t="s">
        <v>2</v>
      </c>
      <c r="E43" s="170">
        <f t="shared" si="38"/>
        <v>0</v>
      </c>
      <c r="F43" s="170">
        <f t="shared" si="38"/>
        <v>0</v>
      </c>
      <c r="G43" s="170" t="s">
        <v>284</v>
      </c>
      <c r="H43" s="170" t="s">
        <v>284</v>
      </c>
      <c r="I43" s="170" t="s">
        <v>284</v>
      </c>
      <c r="J43" s="170" t="s">
        <v>284</v>
      </c>
      <c r="K43" s="170" t="s">
        <v>284</v>
      </c>
      <c r="L43" s="170" t="s">
        <v>284</v>
      </c>
      <c r="M43" s="170" t="s">
        <v>284</v>
      </c>
      <c r="N43" s="170" t="s">
        <v>284</v>
      </c>
      <c r="O43" s="170" t="s">
        <v>284</v>
      </c>
      <c r="P43" s="170" t="s">
        <v>284</v>
      </c>
      <c r="Q43" s="170" t="s">
        <v>284</v>
      </c>
      <c r="R43" s="170" t="s">
        <v>284</v>
      </c>
      <c r="S43" s="170" t="s">
        <v>284</v>
      </c>
      <c r="T43" s="170" t="s">
        <v>284</v>
      </c>
      <c r="U43" s="170" t="s">
        <v>284</v>
      </c>
      <c r="V43" s="170" t="s">
        <v>284</v>
      </c>
      <c r="W43" s="170" t="s">
        <v>284</v>
      </c>
      <c r="X43" s="170" t="s">
        <v>284</v>
      </c>
      <c r="Y43" s="170" t="s">
        <v>284</v>
      </c>
      <c r="Z43" s="170" t="s">
        <v>284</v>
      </c>
      <c r="AA43" s="170" t="s">
        <v>284</v>
      </c>
      <c r="AB43" s="170" t="s">
        <v>284</v>
      </c>
      <c r="AC43" s="170" t="s">
        <v>284</v>
      </c>
      <c r="AD43" s="170" t="s">
        <v>284</v>
      </c>
      <c r="AE43" s="170" t="s">
        <v>284</v>
      </c>
      <c r="AF43" s="170" t="s">
        <v>284</v>
      </c>
      <c r="AG43" s="170" t="s">
        <v>284</v>
      </c>
      <c r="AH43" s="170" t="s">
        <v>284</v>
      </c>
      <c r="AI43" s="170" t="s">
        <v>284</v>
      </c>
      <c r="AJ43" s="170" t="s">
        <v>284</v>
      </c>
      <c r="AK43" s="170" t="s">
        <v>284</v>
      </c>
      <c r="AL43" s="170" t="s">
        <v>284</v>
      </c>
      <c r="AM43" s="170" t="s">
        <v>284</v>
      </c>
      <c r="AN43" s="170" t="s">
        <v>284</v>
      </c>
      <c r="AO43" s="170" t="s">
        <v>284</v>
      </c>
      <c r="AP43" s="170" t="s">
        <v>284</v>
      </c>
      <c r="AQ43" s="170" t="s">
        <v>284</v>
      </c>
      <c r="AR43" s="185"/>
    </row>
    <row r="44" spans="1:44" ht="37.1" customHeight="1" x14ac:dyDescent="0.3">
      <c r="A44" s="337"/>
      <c r="B44" s="338"/>
      <c r="C44" s="339"/>
      <c r="D44" s="172" t="s">
        <v>43</v>
      </c>
      <c r="E44" s="170">
        <f t="shared" si="38"/>
        <v>46087.145519999998</v>
      </c>
      <c r="F44" s="170">
        <f t="shared" si="38"/>
        <v>42556.545709999999</v>
      </c>
      <c r="G44" s="170">
        <f>F44/E44*100</f>
        <v>92.33929597903203</v>
      </c>
      <c r="H44" s="170" t="s">
        <v>284</v>
      </c>
      <c r="I44" s="170" t="s">
        <v>284</v>
      </c>
      <c r="J44" s="170" t="s">
        <v>284</v>
      </c>
      <c r="K44" s="170" t="s">
        <v>284</v>
      </c>
      <c r="L44" s="170" t="s">
        <v>284</v>
      </c>
      <c r="M44" s="170" t="s">
        <v>284</v>
      </c>
      <c r="N44" s="170" t="s">
        <v>284</v>
      </c>
      <c r="O44" s="170" t="s">
        <v>284</v>
      </c>
      <c r="P44" s="170" t="s">
        <v>284</v>
      </c>
      <c r="Q44" s="170" t="s">
        <v>284</v>
      </c>
      <c r="R44" s="170" t="s">
        <v>284</v>
      </c>
      <c r="S44" s="170" t="s">
        <v>284</v>
      </c>
      <c r="T44" s="170" t="s">
        <v>284</v>
      </c>
      <c r="U44" s="170" t="s">
        <v>284</v>
      </c>
      <c r="V44" s="170" t="s">
        <v>284</v>
      </c>
      <c r="W44" s="170" t="s">
        <v>284</v>
      </c>
      <c r="X44" s="170" t="s">
        <v>284</v>
      </c>
      <c r="Y44" s="170" t="s">
        <v>284</v>
      </c>
      <c r="Z44" s="170" t="s">
        <v>284</v>
      </c>
      <c r="AA44" s="170" t="s">
        <v>284</v>
      </c>
      <c r="AB44" s="170" t="s">
        <v>284</v>
      </c>
      <c r="AC44" s="170" t="s">
        <v>284</v>
      </c>
      <c r="AD44" s="170" t="s">
        <v>284</v>
      </c>
      <c r="AE44" s="170" t="s">
        <v>284</v>
      </c>
      <c r="AF44" s="170" t="s">
        <v>284</v>
      </c>
      <c r="AG44" s="170" t="s">
        <v>284</v>
      </c>
      <c r="AH44" s="170" t="s">
        <v>284</v>
      </c>
      <c r="AI44" s="170" t="s">
        <v>284</v>
      </c>
      <c r="AJ44" s="170" t="s">
        <v>284</v>
      </c>
      <c r="AK44" s="170" t="s">
        <v>284</v>
      </c>
      <c r="AL44" s="170" t="s">
        <v>284</v>
      </c>
      <c r="AM44" s="170" t="s">
        <v>284</v>
      </c>
      <c r="AN44" s="170" t="s">
        <v>284</v>
      </c>
      <c r="AO44" s="170" t="s">
        <v>284</v>
      </c>
      <c r="AP44" s="170" t="s">
        <v>284</v>
      </c>
      <c r="AQ44" s="170" t="s">
        <v>284</v>
      </c>
      <c r="AR44" s="185"/>
    </row>
    <row r="45" spans="1:44" ht="37.1" customHeight="1" x14ac:dyDescent="0.25">
      <c r="A45" s="337"/>
      <c r="B45" s="338"/>
      <c r="C45" s="339"/>
      <c r="D45" s="173" t="s">
        <v>272</v>
      </c>
      <c r="E45" s="170">
        <f t="shared" si="38"/>
        <v>0</v>
      </c>
      <c r="F45" s="170">
        <f t="shared" si="38"/>
        <v>0</v>
      </c>
      <c r="G45" s="170" t="s">
        <v>284</v>
      </c>
      <c r="H45" s="170" t="s">
        <v>284</v>
      </c>
      <c r="I45" s="170" t="s">
        <v>284</v>
      </c>
      <c r="J45" s="170" t="s">
        <v>284</v>
      </c>
      <c r="K45" s="170" t="s">
        <v>284</v>
      </c>
      <c r="L45" s="170" t="s">
        <v>284</v>
      </c>
      <c r="M45" s="170" t="s">
        <v>284</v>
      </c>
      <c r="N45" s="170" t="s">
        <v>284</v>
      </c>
      <c r="O45" s="170" t="s">
        <v>284</v>
      </c>
      <c r="P45" s="170" t="s">
        <v>284</v>
      </c>
      <c r="Q45" s="170" t="s">
        <v>284</v>
      </c>
      <c r="R45" s="170" t="s">
        <v>284</v>
      </c>
      <c r="S45" s="170" t="s">
        <v>284</v>
      </c>
      <c r="T45" s="170" t="s">
        <v>284</v>
      </c>
      <c r="U45" s="170" t="s">
        <v>284</v>
      </c>
      <c r="V45" s="170" t="s">
        <v>284</v>
      </c>
      <c r="W45" s="170" t="s">
        <v>284</v>
      </c>
      <c r="X45" s="170" t="s">
        <v>284</v>
      </c>
      <c r="Y45" s="170" t="s">
        <v>284</v>
      </c>
      <c r="Z45" s="170" t="s">
        <v>284</v>
      </c>
      <c r="AA45" s="170" t="s">
        <v>284</v>
      </c>
      <c r="AB45" s="170" t="s">
        <v>284</v>
      </c>
      <c r="AC45" s="170" t="s">
        <v>284</v>
      </c>
      <c r="AD45" s="170" t="s">
        <v>284</v>
      </c>
      <c r="AE45" s="170" t="s">
        <v>284</v>
      </c>
      <c r="AF45" s="170" t="s">
        <v>284</v>
      </c>
      <c r="AG45" s="170" t="s">
        <v>284</v>
      </c>
      <c r="AH45" s="170" t="s">
        <v>284</v>
      </c>
      <c r="AI45" s="170" t="s">
        <v>284</v>
      </c>
      <c r="AJ45" s="170" t="s">
        <v>284</v>
      </c>
      <c r="AK45" s="170" t="s">
        <v>284</v>
      </c>
      <c r="AL45" s="170" t="s">
        <v>284</v>
      </c>
      <c r="AM45" s="170" t="s">
        <v>284</v>
      </c>
      <c r="AN45" s="170" t="s">
        <v>284</v>
      </c>
      <c r="AO45" s="170" t="s">
        <v>284</v>
      </c>
      <c r="AP45" s="170" t="s">
        <v>284</v>
      </c>
      <c r="AQ45" s="170" t="s">
        <v>284</v>
      </c>
      <c r="AR45" s="185"/>
    </row>
    <row r="46" spans="1:44" s="113" customFormat="1" x14ac:dyDescent="0.3">
      <c r="A46" s="348" t="s">
        <v>276</v>
      </c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  <c r="AO46" s="348"/>
      <c r="AP46" s="348"/>
      <c r="AQ46" s="348"/>
      <c r="AR46" s="348"/>
    </row>
    <row r="47" spans="1:44" ht="18.8" customHeight="1" x14ac:dyDescent="0.3">
      <c r="A47" s="314" t="s">
        <v>1</v>
      </c>
      <c r="B47" s="315" t="s">
        <v>301</v>
      </c>
      <c r="C47" s="315" t="s">
        <v>467</v>
      </c>
      <c r="D47" s="176" t="s">
        <v>41</v>
      </c>
      <c r="E47" s="170">
        <f>E162</f>
        <v>101282.75212999999</v>
      </c>
      <c r="F47" s="170">
        <f>F162</f>
        <v>80964.796650000004</v>
      </c>
      <c r="G47" s="170">
        <f t="shared" ref="G47:G110" si="39">F47/E47*100</f>
        <v>79.939372644691588</v>
      </c>
      <c r="H47" s="170">
        <f t="shared" ref="H47:AQ47" si="40">H162</f>
        <v>0</v>
      </c>
      <c r="I47" s="170">
        <f t="shared" si="40"/>
        <v>0</v>
      </c>
      <c r="J47" s="170">
        <f t="shared" si="40"/>
        <v>0</v>
      </c>
      <c r="K47" s="170">
        <f t="shared" si="40"/>
        <v>3879.96</v>
      </c>
      <c r="L47" s="170">
        <f t="shared" si="40"/>
        <v>3879.96</v>
      </c>
      <c r="M47" s="170">
        <f>L47*100/K47</f>
        <v>100</v>
      </c>
      <c r="N47" s="170">
        <f t="shared" si="40"/>
        <v>58413.1008</v>
      </c>
      <c r="O47" s="170">
        <f t="shared" si="40"/>
        <v>58413.1008</v>
      </c>
      <c r="P47" s="170">
        <f>O47*100/N47</f>
        <v>100</v>
      </c>
      <c r="Q47" s="170">
        <f t="shared" si="40"/>
        <v>1951.8986399999999</v>
      </c>
      <c r="R47" s="170">
        <f t="shared" si="40"/>
        <v>1951.8986399999999</v>
      </c>
      <c r="S47" s="170">
        <f t="shared" si="40"/>
        <v>0</v>
      </c>
      <c r="T47" s="170">
        <f t="shared" si="40"/>
        <v>1588.5942400000001</v>
      </c>
      <c r="U47" s="170">
        <f t="shared" si="40"/>
        <v>1588.5942400000001</v>
      </c>
      <c r="V47" s="170">
        <f t="shared" si="40"/>
        <v>0</v>
      </c>
      <c r="W47" s="170">
        <f t="shared" si="40"/>
        <v>0</v>
      </c>
      <c r="X47" s="170">
        <f t="shared" si="40"/>
        <v>0</v>
      </c>
      <c r="Y47" s="170">
        <f t="shared" si="40"/>
        <v>0</v>
      </c>
      <c r="Z47" s="170">
        <f t="shared" si="40"/>
        <v>3952.5202100000001</v>
      </c>
      <c r="AA47" s="170">
        <f t="shared" si="40"/>
        <v>3952.5202100000001</v>
      </c>
      <c r="AB47" s="170">
        <f t="shared" si="40"/>
        <v>0</v>
      </c>
      <c r="AC47" s="170">
        <f t="shared" si="40"/>
        <v>8.4747599999999998</v>
      </c>
      <c r="AD47" s="170">
        <f t="shared" si="40"/>
        <v>8.4747599999999998</v>
      </c>
      <c r="AE47" s="170">
        <f t="shared" si="40"/>
        <v>0</v>
      </c>
      <c r="AF47" s="170">
        <f t="shared" si="40"/>
        <v>0</v>
      </c>
      <c r="AG47" s="170">
        <f t="shared" si="40"/>
        <v>0</v>
      </c>
      <c r="AH47" s="170">
        <f t="shared" si="40"/>
        <v>0</v>
      </c>
      <c r="AI47" s="170">
        <f t="shared" si="40"/>
        <v>5381.335</v>
      </c>
      <c r="AJ47" s="170">
        <f t="shared" si="40"/>
        <v>5381.335</v>
      </c>
      <c r="AK47" s="170">
        <f t="shared" si="40"/>
        <v>0</v>
      </c>
      <c r="AL47" s="170">
        <f t="shared" si="40"/>
        <v>3151.43</v>
      </c>
      <c r="AM47" s="170">
        <f t="shared" si="40"/>
        <v>3151.43</v>
      </c>
      <c r="AN47" s="170">
        <f t="shared" si="40"/>
        <v>0</v>
      </c>
      <c r="AO47" s="170">
        <f t="shared" si="40"/>
        <v>22955.438479999997</v>
      </c>
      <c r="AP47" s="170">
        <f t="shared" si="40"/>
        <v>2637.4830000000002</v>
      </c>
      <c r="AQ47" s="170">
        <f t="shared" si="40"/>
        <v>0</v>
      </c>
      <c r="AR47" s="313"/>
    </row>
    <row r="48" spans="1:44" x14ac:dyDescent="0.3">
      <c r="A48" s="314"/>
      <c r="B48" s="315"/>
      <c r="C48" s="315"/>
      <c r="D48" s="172" t="s">
        <v>37</v>
      </c>
      <c r="E48" s="170">
        <f t="shared" ref="E48:F48" si="41">E163</f>
        <v>0</v>
      </c>
      <c r="F48" s="170">
        <f t="shared" si="41"/>
        <v>0</v>
      </c>
      <c r="G48" s="170" t="e">
        <f t="shared" si="39"/>
        <v>#DIV/0!</v>
      </c>
      <c r="H48" s="170">
        <f>H163</f>
        <v>0</v>
      </c>
      <c r="I48" s="170">
        <f t="shared" ref="I48:AQ48" si="42">I163</f>
        <v>0</v>
      </c>
      <c r="J48" s="170">
        <f t="shared" si="42"/>
        <v>0</v>
      </c>
      <c r="K48" s="170">
        <f t="shared" si="42"/>
        <v>0</v>
      </c>
      <c r="L48" s="170">
        <f t="shared" si="42"/>
        <v>0</v>
      </c>
      <c r="M48" s="170">
        <f t="shared" si="42"/>
        <v>0</v>
      </c>
      <c r="N48" s="170">
        <f t="shared" si="42"/>
        <v>0</v>
      </c>
      <c r="O48" s="170">
        <f t="shared" si="42"/>
        <v>0</v>
      </c>
      <c r="P48" s="170">
        <f t="shared" si="42"/>
        <v>0</v>
      </c>
      <c r="Q48" s="170">
        <f t="shared" si="42"/>
        <v>0</v>
      </c>
      <c r="R48" s="170">
        <f t="shared" si="42"/>
        <v>0</v>
      </c>
      <c r="S48" s="170">
        <f t="shared" si="42"/>
        <v>0</v>
      </c>
      <c r="T48" s="170">
        <f t="shared" si="42"/>
        <v>0</v>
      </c>
      <c r="U48" s="170">
        <f t="shared" si="42"/>
        <v>0</v>
      </c>
      <c r="V48" s="170">
        <f t="shared" si="42"/>
        <v>0</v>
      </c>
      <c r="W48" s="170">
        <f t="shared" si="42"/>
        <v>0</v>
      </c>
      <c r="X48" s="170">
        <f t="shared" si="42"/>
        <v>0</v>
      </c>
      <c r="Y48" s="170">
        <f t="shared" si="42"/>
        <v>0</v>
      </c>
      <c r="Z48" s="170">
        <f t="shared" si="42"/>
        <v>0</v>
      </c>
      <c r="AA48" s="170">
        <f t="shared" si="42"/>
        <v>0</v>
      </c>
      <c r="AB48" s="170">
        <f t="shared" si="42"/>
        <v>0</v>
      </c>
      <c r="AC48" s="170">
        <f t="shared" si="42"/>
        <v>0</v>
      </c>
      <c r="AD48" s="170">
        <f t="shared" si="42"/>
        <v>0</v>
      </c>
      <c r="AE48" s="170">
        <f t="shared" si="42"/>
        <v>0</v>
      </c>
      <c r="AF48" s="170">
        <f t="shared" si="42"/>
        <v>0</v>
      </c>
      <c r="AG48" s="170">
        <f t="shared" si="42"/>
        <v>0</v>
      </c>
      <c r="AH48" s="170">
        <f t="shared" si="42"/>
        <v>0</v>
      </c>
      <c r="AI48" s="170">
        <f t="shared" si="42"/>
        <v>0</v>
      </c>
      <c r="AJ48" s="170">
        <f t="shared" si="42"/>
        <v>0</v>
      </c>
      <c r="AK48" s="170">
        <f t="shared" si="42"/>
        <v>0</v>
      </c>
      <c r="AL48" s="170">
        <f t="shared" si="42"/>
        <v>0</v>
      </c>
      <c r="AM48" s="170">
        <f t="shared" si="42"/>
        <v>0</v>
      </c>
      <c r="AN48" s="170">
        <f t="shared" si="42"/>
        <v>0</v>
      </c>
      <c r="AO48" s="170">
        <f t="shared" si="42"/>
        <v>0</v>
      </c>
      <c r="AP48" s="170">
        <f t="shared" si="42"/>
        <v>0</v>
      </c>
      <c r="AQ48" s="170">
        <f t="shared" si="42"/>
        <v>0</v>
      </c>
      <c r="AR48" s="313"/>
    </row>
    <row r="49" spans="1:44" ht="46.5" customHeight="1" x14ac:dyDescent="0.3">
      <c r="A49" s="314"/>
      <c r="B49" s="315"/>
      <c r="C49" s="315"/>
      <c r="D49" s="172" t="s">
        <v>2</v>
      </c>
      <c r="E49" s="170">
        <f t="shared" ref="E49:F49" si="43">E164</f>
        <v>0</v>
      </c>
      <c r="F49" s="170">
        <f t="shared" si="43"/>
        <v>0</v>
      </c>
      <c r="G49" s="170" t="e">
        <f t="shared" si="39"/>
        <v>#DIV/0!</v>
      </c>
      <c r="H49" s="170">
        <f t="shared" ref="H49:AQ49" si="44">H164</f>
        <v>0</v>
      </c>
      <c r="I49" s="170">
        <f t="shared" si="44"/>
        <v>0</v>
      </c>
      <c r="J49" s="170">
        <f t="shared" si="44"/>
        <v>0</v>
      </c>
      <c r="K49" s="170">
        <f t="shared" si="44"/>
        <v>0</v>
      </c>
      <c r="L49" s="170">
        <f t="shared" si="44"/>
        <v>0</v>
      </c>
      <c r="M49" s="170">
        <f t="shared" si="44"/>
        <v>0</v>
      </c>
      <c r="N49" s="170">
        <f t="shared" si="44"/>
        <v>0</v>
      </c>
      <c r="O49" s="170">
        <f t="shared" si="44"/>
        <v>0</v>
      </c>
      <c r="P49" s="170">
        <f t="shared" si="44"/>
        <v>0</v>
      </c>
      <c r="Q49" s="170">
        <f t="shared" si="44"/>
        <v>0</v>
      </c>
      <c r="R49" s="170">
        <f t="shared" si="44"/>
        <v>0</v>
      </c>
      <c r="S49" s="170">
        <f t="shared" si="44"/>
        <v>0</v>
      </c>
      <c r="T49" s="170">
        <f t="shared" si="44"/>
        <v>0</v>
      </c>
      <c r="U49" s="170">
        <f t="shared" si="44"/>
        <v>0</v>
      </c>
      <c r="V49" s="170">
        <f t="shared" si="44"/>
        <v>0</v>
      </c>
      <c r="W49" s="170">
        <f t="shared" si="44"/>
        <v>0</v>
      </c>
      <c r="X49" s="170">
        <f t="shared" si="44"/>
        <v>0</v>
      </c>
      <c r="Y49" s="170">
        <f t="shared" si="44"/>
        <v>0</v>
      </c>
      <c r="Z49" s="170">
        <f t="shared" si="44"/>
        <v>0</v>
      </c>
      <c r="AA49" s="170">
        <f t="shared" si="44"/>
        <v>0</v>
      </c>
      <c r="AB49" s="170">
        <f t="shared" si="44"/>
        <v>0</v>
      </c>
      <c r="AC49" s="170">
        <f t="shared" si="44"/>
        <v>0</v>
      </c>
      <c r="AD49" s="170">
        <f t="shared" si="44"/>
        <v>0</v>
      </c>
      <c r="AE49" s="170">
        <f t="shared" si="44"/>
        <v>0</v>
      </c>
      <c r="AF49" s="170">
        <f t="shared" si="44"/>
        <v>0</v>
      </c>
      <c r="AG49" s="170">
        <f t="shared" si="44"/>
        <v>0</v>
      </c>
      <c r="AH49" s="170">
        <f t="shared" si="44"/>
        <v>0</v>
      </c>
      <c r="AI49" s="170">
        <f t="shared" si="44"/>
        <v>0</v>
      </c>
      <c r="AJ49" s="170">
        <f t="shared" si="44"/>
        <v>0</v>
      </c>
      <c r="AK49" s="170">
        <f t="shared" si="44"/>
        <v>0</v>
      </c>
      <c r="AL49" s="170">
        <f t="shared" si="44"/>
        <v>0</v>
      </c>
      <c r="AM49" s="170">
        <f t="shared" si="44"/>
        <v>0</v>
      </c>
      <c r="AN49" s="170">
        <f t="shared" si="44"/>
        <v>0</v>
      </c>
      <c r="AO49" s="170">
        <f t="shared" si="44"/>
        <v>0</v>
      </c>
      <c r="AP49" s="170">
        <f t="shared" si="44"/>
        <v>0</v>
      </c>
      <c r="AQ49" s="170">
        <f t="shared" si="44"/>
        <v>0</v>
      </c>
      <c r="AR49" s="313"/>
    </row>
    <row r="50" spans="1:44" ht="27.1" customHeight="1" x14ac:dyDescent="0.3">
      <c r="A50" s="314"/>
      <c r="B50" s="315"/>
      <c r="C50" s="315"/>
      <c r="D50" s="172" t="s">
        <v>43</v>
      </c>
      <c r="E50" s="170">
        <f t="shared" ref="E50:F50" si="45">E165</f>
        <v>101282.75212999999</v>
      </c>
      <c r="F50" s="170">
        <f t="shared" si="45"/>
        <v>80964.796650000004</v>
      </c>
      <c r="G50" s="170">
        <f t="shared" si="39"/>
        <v>79.939372644691588</v>
      </c>
      <c r="H50" s="170">
        <f t="shared" ref="H50:AQ50" si="46">H165</f>
        <v>0</v>
      </c>
      <c r="I50" s="170">
        <f t="shared" si="46"/>
        <v>0</v>
      </c>
      <c r="J50" s="170">
        <f t="shared" si="46"/>
        <v>0</v>
      </c>
      <c r="K50" s="170">
        <f t="shared" si="46"/>
        <v>3879.96</v>
      </c>
      <c r="L50" s="170">
        <f t="shared" si="46"/>
        <v>3879.96</v>
      </c>
      <c r="M50" s="170">
        <f>L50*100/K50</f>
        <v>100</v>
      </c>
      <c r="N50" s="170">
        <f t="shared" si="46"/>
        <v>58413.1008</v>
      </c>
      <c r="O50" s="170">
        <f t="shared" si="46"/>
        <v>58413.1008</v>
      </c>
      <c r="P50" s="170">
        <f t="shared" ref="P50:P51" si="47">O50*100/N50</f>
        <v>100</v>
      </c>
      <c r="Q50" s="170">
        <f t="shared" si="46"/>
        <v>1951.8986399999999</v>
      </c>
      <c r="R50" s="170">
        <f t="shared" si="46"/>
        <v>1951.8986399999999</v>
      </c>
      <c r="S50" s="170">
        <f t="shared" si="46"/>
        <v>0</v>
      </c>
      <c r="T50" s="170">
        <f t="shared" si="46"/>
        <v>1588.5942400000001</v>
      </c>
      <c r="U50" s="170">
        <f t="shared" si="46"/>
        <v>1588.5942400000001</v>
      </c>
      <c r="V50" s="170">
        <f t="shared" si="46"/>
        <v>0</v>
      </c>
      <c r="W50" s="170">
        <f t="shared" si="46"/>
        <v>0</v>
      </c>
      <c r="X50" s="170">
        <f t="shared" si="46"/>
        <v>0</v>
      </c>
      <c r="Y50" s="170">
        <f t="shared" si="46"/>
        <v>0</v>
      </c>
      <c r="Z50" s="170">
        <f t="shared" si="46"/>
        <v>3952.5202100000001</v>
      </c>
      <c r="AA50" s="170">
        <f t="shared" si="46"/>
        <v>3952.5202100000001</v>
      </c>
      <c r="AB50" s="170">
        <f t="shared" si="46"/>
        <v>0</v>
      </c>
      <c r="AC50" s="170">
        <f t="shared" si="46"/>
        <v>8.4747599999999998</v>
      </c>
      <c r="AD50" s="170">
        <f t="shared" si="46"/>
        <v>8.4747599999999998</v>
      </c>
      <c r="AE50" s="170">
        <f t="shared" si="46"/>
        <v>0</v>
      </c>
      <c r="AF50" s="170">
        <f t="shared" si="46"/>
        <v>0</v>
      </c>
      <c r="AG50" s="170">
        <f t="shared" si="46"/>
        <v>0</v>
      </c>
      <c r="AH50" s="170">
        <f t="shared" si="46"/>
        <v>0</v>
      </c>
      <c r="AI50" s="170">
        <f t="shared" si="46"/>
        <v>5381.335</v>
      </c>
      <c r="AJ50" s="170">
        <f t="shared" si="46"/>
        <v>5381.335</v>
      </c>
      <c r="AK50" s="170">
        <f t="shared" si="46"/>
        <v>0</v>
      </c>
      <c r="AL50" s="170">
        <f t="shared" si="46"/>
        <v>3151.43</v>
      </c>
      <c r="AM50" s="170">
        <f t="shared" si="46"/>
        <v>3151.43</v>
      </c>
      <c r="AN50" s="170">
        <f t="shared" si="46"/>
        <v>0</v>
      </c>
      <c r="AO50" s="170">
        <f t="shared" si="46"/>
        <v>22955.438479999997</v>
      </c>
      <c r="AP50" s="170">
        <f t="shared" si="46"/>
        <v>2637.4830000000002</v>
      </c>
      <c r="AQ50" s="170">
        <f t="shared" si="46"/>
        <v>0</v>
      </c>
      <c r="AR50" s="313"/>
    </row>
    <row r="51" spans="1:44" s="116" customFormat="1" ht="36.65" customHeight="1" x14ac:dyDescent="0.25">
      <c r="A51" s="314"/>
      <c r="B51" s="315"/>
      <c r="C51" s="315"/>
      <c r="D51" s="173" t="s">
        <v>272</v>
      </c>
      <c r="E51" s="170">
        <f t="shared" ref="E51:F51" si="48">E166</f>
        <v>65694.015400000004</v>
      </c>
      <c r="F51" s="170">
        <f t="shared" si="48"/>
        <v>64866.437279999998</v>
      </c>
      <c r="G51" s="170">
        <f t="shared" si="39"/>
        <v>98.740253408227503</v>
      </c>
      <c r="H51" s="170">
        <f t="shared" ref="H51:AQ51" si="49">H166</f>
        <v>0</v>
      </c>
      <c r="I51" s="170">
        <f t="shared" si="49"/>
        <v>0</v>
      </c>
      <c r="J51" s="170">
        <f t="shared" si="49"/>
        <v>0</v>
      </c>
      <c r="K51" s="170">
        <f t="shared" si="49"/>
        <v>0</v>
      </c>
      <c r="L51" s="170">
        <f t="shared" si="49"/>
        <v>0</v>
      </c>
      <c r="M51" s="170">
        <f t="shared" si="49"/>
        <v>0</v>
      </c>
      <c r="N51" s="170">
        <f t="shared" si="49"/>
        <v>58413.1008</v>
      </c>
      <c r="O51" s="170">
        <f t="shared" si="49"/>
        <v>58413.1008</v>
      </c>
      <c r="P51" s="170">
        <f t="shared" si="47"/>
        <v>100</v>
      </c>
      <c r="Q51" s="170">
        <f t="shared" si="49"/>
        <v>1053.3364799999999</v>
      </c>
      <c r="R51" s="170">
        <f t="shared" si="49"/>
        <v>1053.3364799999999</v>
      </c>
      <c r="S51" s="170">
        <f t="shared" si="49"/>
        <v>0</v>
      </c>
      <c r="T51" s="170">
        <f t="shared" si="49"/>
        <v>2405.2564000000002</v>
      </c>
      <c r="U51" s="170">
        <f t="shared" si="49"/>
        <v>2405.2564000000002</v>
      </c>
      <c r="V51" s="170">
        <f t="shared" si="49"/>
        <v>0</v>
      </c>
      <c r="W51" s="170">
        <f t="shared" si="49"/>
        <v>0</v>
      </c>
      <c r="X51" s="170">
        <f t="shared" si="49"/>
        <v>0</v>
      </c>
      <c r="Y51" s="170">
        <f t="shared" si="49"/>
        <v>0</v>
      </c>
      <c r="Z51" s="170">
        <f t="shared" si="49"/>
        <v>2994.7435999999998</v>
      </c>
      <c r="AA51" s="170">
        <f t="shared" si="49"/>
        <v>2994.7435999999998</v>
      </c>
      <c r="AB51" s="170">
        <f t="shared" si="49"/>
        <v>0</v>
      </c>
      <c r="AC51" s="170">
        <f t="shared" si="49"/>
        <v>0</v>
      </c>
      <c r="AD51" s="170">
        <f t="shared" si="49"/>
        <v>0</v>
      </c>
      <c r="AE51" s="170">
        <f t="shared" si="49"/>
        <v>0</v>
      </c>
      <c r="AF51" s="170">
        <f t="shared" si="49"/>
        <v>0</v>
      </c>
      <c r="AG51" s="170">
        <f t="shared" si="49"/>
        <v>0</v>
      </c>
      <c r="AH51" s="170">
        <f t="shared" si="49"/>
        <v>0</v>
      </c>
      <c r="AI51" s="170">
        <f t="shared" si="49"/>
        <v>0</v>
      </c>
      <c r="AJ51" s="170">
        <f t="shared" si="49"/>
        <v>0</v>
      </c>
      <c r="AK51" s="170">
        <f t="shared" si="49"/>
        <v>0</v>
      </c>
      <c r="AL51" s="170">
        <f t="shared" si="49"/>
        <v>0</v>
      </c>
      <c r="AM51" s="170">
        <f t="shared" si="49"/>
        <v>0</v>
      </c>
      <c r="AN51" s="170">
        <f t="shared" si="49"/>
        <v>0</v>
      </c>
      <c r="AO51" s="170">
        <f t="shared" si="49"/>
        <v>827.5781199999999</v>
      </c>
      <c r="AP51" s="170">
        <f t="shared" si="49"/>
        <v>0</v>
      </c>
      <c r="AQ51" s="170">
        <f t="shared" si="49"/>
        <v>0</v>
      </c>
      <c r="AR51" s="313"/>
    </row>
    <row r="52" spans="1:44" ht="18.8" customHeight="1" x14ac:dyDescent="0.3">
      <c r="A52" s="314" t="s">
        <v>266</v>
      </c>
      <c r="B52" s="315" t="s">
        <v>298</v>
      </c>
      <c r="C52" s="315" t="s">
        <v>467</v>
      </c>
      <c r="D52" s="176" t="s">
        <v>41</v>
      </c>
      <c r="E52" s="170">
        <f t="shared" ref="E52:E115" si="50">H52+K52+N52+Q52+T52+W52+Z52+AC52+AF52+AI52+AL52+AO52</f>
        <v>824.46007999999995</v>
      </c>
      <c r="F52" s="170">
        <f t="shared" ref="F52:F115" si="51">I52+L52+O52+R52+U52+X52+AA52+AD52+AG52+AJ52+AM52+AP52</f>
        <v>0</v>
      </c>
      <c r="G52" s="170">
        <f t="shared" si="39"/>
        <v>0</v>
      </c>
      <c r="H52" s="170">
        <f>SUM(H53:H55)</f>
        <v>0</v>
      </c>
      <c r="I52" s="170">
        <f t="shared" ref="I52:AQ52" si="52">SUM(I53:I55)</f>
        <v>0</v>
      </c>
      <c r="J52" s="170">
        <f t="shared" si="52"/>
        <v>0</v>
      </c>
      <c r="K52" s="170">
        <f t="shared" si="52"/>
        <v>0</v>
      </c>
      <c r="L52" s="170">
        <f t="shared" si="52"/>
        <v>0</v>
      </c>
      <c r="M52" s="170">
        <f t="shared" si="52"/>
        <v>0</v>
      </c>
      <c r="N52" s="170">
        <f t="shared" si="52"/>
        <v>0</v>
      </c>
      <c r="O52" s="170">
        <f t="shared" si="52"/>
        <v>0</v>
      </c>
      <c r="P52" s="170">
        <f t="shared" si="52"/>
        <v>0</v>
      </c>
      <c r="Q52" s="170">
        <f t="shared" si="52"/>
        <v>0</v>
      </c>
      <c r="R52" s="170">
        <f t="shared" si="52"/>
        <v>0</v>
      </c>
      <c r="S52" s="170">
        <f t="shared" si="52"/>
        <v>0</v>
      </c>
      <c r="T52" s="170">
        <f t="shared" si="52"/>
        <v>0</v>
      </c>
      <c r="U52" s="170">
        <f t="shared" si="52"/>
        <v>0</v>
      </c>
      <c r="V52" s="170">
        <f t="shared" si="52"/>
        <v>0</v>
      </c>
      <c r="W52" s="170">
        <f t="shared" si="52"/>
        <v>0</v>
      </c>
      <c r="X52" s="170">
        <f t="shared" si="52"/>
        <v>0</v>
      </c>
      <c r="Y52" s="170">
        <f t="shared" si="52"/>
        <v>0</v>
      </c>
      <c r="Z52" s="170">
        <f t="shared" si="52"/>
        <v>0</v>
      </c>
      <c r="AA52" s="170">
        <f t="shared" si="52"/>
        <v>0</v>
      </c>
      <c r="AB52" s="170">
        <f t="shared" si="52"/>
        <v>0</v>
      </c>
      <c r="AC52" s="170">
        <f t="shared" si="52"/>
        <v>0</v>
      </c>
      <c r="AD52" s="170">
        <f t="shared" si="52"/>
        <v>0</v>
      </c>
      <c r="AE52" s="170">
        <f t="shared" si="52"/>
        <v>0</v>
      </c>
      <c r="AF52" s="170">
        <f t="shared" si="52"/>
        <v>0</v>
      </c>
      <c r="AG52" s="170">
        <f t="shared" si="52"/>
        <v>0</v>
      </c>
      <c r="AH52" s="170">
        <f t="shared" si="52"/>
        <v>0</v>
      </c>
      <c r="AI52" s="170">
        <f t="shared" si="52"/>
        <v>0</v>
      </c>
      <c r="AJ52" s="170">
        <f t="shared" si="52"/>
        <v>0</v>
      </c>
      <c r="AK52" s="170">
        <f t="shared" si="52"/>
        <v>0</v>
      </c>
      <c r="AL52" s="170">
        <f t="shared" si="52"/>
        <v>0</v>
      </c>
      <c r="AM52" s="170">
        <f t="shared" si="52"/>
        <v>0</v>
      </c>
      <c r="AN52" s="170">
        <f t="shared" si="52"/>
        <v>0</v>
      </c>
      <c r="AO52" s="170">
        <f t="shared" si="52"/>
        <v>824.46007999999995</v>
      </c>
      <c r="AP52" s="170">
        <f t="shared" si="52"/>
        <v>0</v>
      </c>
      <c r="AQ52" s="170">
        <f t="shared" si="52"/>
        <v>0</v>
      </c>
      <c r="AR52" s="313"/>
    </row>
    <row r="53" spans="1:44" ht="31.95" customHeight="1" x14ac:dyDescent="0.3">
      <c r="A53" s="314"/>
      <c r="B53" s="315"/>
      <c r="C53" s="315"/>
      <c r="D53" s="172" t="s">
        <v>37</v>
      </c>
      <c r="E53" s="170">
        <f t="shared" si="50"/>
        <v>0</v>
      </c>
      <c r="F53" s="170">
        <f t="shared" si="51"/>
        <v>0</v>
      </c>
      <c r="G53" s="170" t="e">
        <f t="shared" si="39"/>
        <v>#DIV/0!</v>
      </c>
      <c r="H53" s="169"/>
      <c r="I53" s="169"/>
      <c r="J53" s="174"/>
      <c r="K53" s="169"/>
      <c r="L53" s="169"/>
      <c r="M53" s="174"/>
      <c r="N53" s="169"/>
      <c r="O53" s="169"/>
      <c r="P53" s="174"/>
      <c r="Q53" s="169"/>
      <c r="R53" s="169"/>
      <c r="S53" s="174"/>
      <c r="T53" s="169"/>
      <c r="U53" s="169"/>
      <c r="V53" s="174"/>
      <c r="W53" s="169"/>
      <c r="X53" s="169"/>
      <c r="Y53" s="174"/>
      <c r="Z53" s="169"/>
      <c r="AA53" s="169"/>
      <c r="AB53" s="174"/>
      <c r="AC53" s="169"/>
      <c r="AD53" s="169"/>
      <c r="AE53" s="174"/>
      <c r="AF53" s="169"/>
      <c r="AG53" s="169"/>
      <c r="AH53" s="174"/>
      <c r="AI53" s="169"/>
      <c r="AJ53" s="169"/>
      <c r="AK53" s="169"/>
      <c r="AL53" s="169"/>
      <c r="AM53" s="169"/>
      <c r="AN53" s="174"/>
      <c r="AO53" s="169"/>
      <c r="AP53" s="169"/>
      <c r="AQ53" s="174"/>
      <c r="AR53" s="313"/>
    </row>
    <row r="54" spans="1:44" ht="34.9" customHeight="1" x14ac:dyDescent="0.3">
      <c r="A54" s="314"/>
      <c r="B54" s="315"/>
      <c r="C54" s="315"/>
      <c r="D54" s="172" t="s">
        <v>2</v>
      </c>
      <c r="E54" s="170">
        <f t="shared" si="50"/>
        <v>0</v>
      </c>
      <c r="F54" s="170">
        <f t="shared" si="51"/>
        <v>0</v>
      </c>
      <c r="G54" s="170" t="e">
        <f t="shared" si="39"/>
        <v>#DIV/0!</v>
      </c>
      <c r="H54" s="169"/>
      <c r="I54" s="169"/>
      <c r="J54" s="174"/>
      <c r="K54" s="169"/>
      <c r="L54" s="169"/>
      <c r="M54" s="174"/>
      <c r="N54" s="169"/>
      <c r="O54" s="169"/>
      <c r="P54" s="174"/>
      <c r="Q54" s="169"/>
      <c r="R54" s="169"/>
      <c r="S54" s="174"/>
      <c r="T54" s="169"/>
      <c r="U54" s="169"/>
      <c r="V54" s="174"/>
      <c r="W54" s="169"/>
      <c r="X54" s="169"/>
      <c r="Y54" s="174"/>
      <c r="Z54" s="169"/>
      <c r="AA54" s="169"/>
      <c r="AB54" s="174"/>
      <c r="AC54" s="169"/>
      <c r="AD54" s="169"/>
      <c r="AE54" s="174"/>
      <c r="AF54" s="169"/>
      <c r="AG54" s="169"/>
      <c r="AH54" s="174"/>
      <c r="AI54" s="169"/>
      <c r="AJ54" s="169"/>
      <c r="AK54" s="174"/>
      <c r="AL54" s="169"/>
      <c r="AM54" s="169"/>
      <c r="AN54" s="174"/>
      <c r="AO54" s="169"/>
      <c r="AP54" s="169"/>
      <c r="AQ54" s="174"/>
      <c r="AR54" s="313"/>
    </row>
    <row r="55" spans="1:44" ht="21.8" customHeight="1" x14ac:dyDescent="0.3">
      <c r="A55" s="314"/>
      <c r="B55" s="315"/>
      <c r="C55" s="315"/>
      <c r="D55" s="172" t="s">
        <v>43</v>
      </c>
      <c r="E55" s="170">
        <f t="shared" si="50"/>
        <v>824.46007999999995</v>
      </c>
      <c r="F55" s="170">
        <f t="shared" si="51"/>
        <v>0</v>
      </c>
      <c r="G55" s="170">
        <f t="shared" si="39"/>
        <v>0</v>
      </c>
      <c r="H55" s="169"/>
      <c r="I55" s="169"/>
      <c r="J55" s="174"/>
      <c r="K55" s="169"/>
      <c r="L55" s="169"/>
      <c r="M55" s="174"/>
      <c r="N55" s="169"/>
      <c r="O55" s="169"/>
      <c r="P55" s="174"/>
      <c r="Q55" s="169"/>
      <c r="R55" s="169"/>
      <c r="S55" s="174"/>
      <c r="T55" s="169"/>
      <c r="U55" s="169"/>
      <c r="V55" s="174"/>
      <c r="W55" s="169"/>
      <c r="X55" s="169"/>
      <c r="Y55" s="174"/>
      <c r="Z55" s="169"/>
      <c r="AA55" s="169"/>
      <c r="AB55" s="174"/>
      <c r="AC55" s="169"/>
      <c r="AD55" s="169"/>
      <c r="AE55" s="174"/>
      <c r="AF55" s="169"/>
      <c r="AG55" s="169"/>
      <c r="AH55" s="174"/>
      <c r="AI55" s="169"/>
      <c r="AJ55" s="169"/>
      <c r="AK55" s="174"/>
      <c r="AL55" s="169"/>
      <c r="AM55" s="169"/>
      <c r="AN55" s="174"/>
      <c r="AO55" s="175">
        <v>824.46007999999995</v>
      </c>
      <c r="AP55" s="169"/>
      <c r="AQ55" s="174"/>
      <c r="AR55" s="313"/>
    </row>
    <row r="56" spans="1:44" ht="34.9" customHeight="1" x14ac:dyDescent="0.25">
      <c r="A56" s="314"/>
      <c r="B56" s="315"/>
      <c r="C56" s="315"/>
      <c r="D56" s="173" t="s">
        <v>272</v>
      </c>
      <c r="E56" s="170">
        <f t="shared" si="50"/>
        <v>824.46007999999995</v>
      </c>
      <c r="F56" s="170">
        <f t="shared" si="51"/>
        <v>0</v>
      </c>
      <c r="G56" s="170">
        <f t="shared" si="39"/>
        <v>0</v>
      </c>
      <c r="H56" s="169"/>
      <c r="I56" s="169"/>
      <c r="J56" s="174"/>
      <c r="K56" s="169"/>
      <c r="L56" s="169"/>
      <c r="M56" s="174"/>
      <c r="N56" s="169"/>
      <c r="O56" s="169"/>
      <c r="P56" s="174"/>
      <c r="Q56" s="169"/>
      <c r="R56" s="169"/>
      <c r="S56" s="174"/>
      <c r="T56" s="169"/>
      <c r="U56" s="169"/>
      <c r="V56" s="174"/>
      <c r="W56" s="169"/>
      <c r="X56" s="169"/>
      <c r="Y56" s="174"/>
      <c r="Z56" s="169"/>
      <c r="AA56" s="169"/>
      <c r="AB56" s="174"/>
      <c r="AC56" s="169"/>
      <c r="AD56" s="169"/>
      <c r="AE56" s="174"/>
      <c r="AF56" s="169"/>
      <c r="AG56" s="169"/>
      <c r="AH56" s="174"/>
      <c r="AI56" s="169"/>
      <c r="AJ56" s="169"/>
      <c r="AK56" s="174"/>
      <c r="AL56" s="169"/>
      <c r="AM56" s="169"/>
      <c r="AN56" s="174"/>
      <c r="AO56" s="175">
        <v>824.46007999999995</v>
      </c>
      <c r="AP56" s="169"/>
      <c r="AQ56" s="174"/>
      <c r="AR56" s="313"/>
    </row>
    <row r="57" spans="1:44" s="116" customFormat="1" ht="22.25" customHeight="1" x14ac:dyDescent="0.3">
      <c r="A57" s="314" t="s">
        <v>300</v>
      </c>
      <c r="B57" s="315" t="s">
        <v>299</v>
      </c>
      <c r="C57" s="315" t="s">
        <v>467</v>
      </c>
      <c r="D57" s="176" t="s">
        <v>41</v>
      </c>
      <c r="E57" s="170">
        <f t="shared" si="50"/>
        <v>82.499279999999999</v>
      </c>
      <c r="F57" s="170">
        <f t="shared" si="51"/>
        <v>81.900000000000006</v>
      </c>
      <c r="G57" s="170">
        <f t="shared" si="39"/>
        <v>99.27359366045377</v>
      </c>
      <c r="H57" s="170">
        <f>SUM(H58:H60)</f>
        <v>0</v>
      </c>
      <c r="I57" s="170">
        <f t="shared" ref="I57:AQ57" si="53">SUM(I58:I60)</f>
        <v>0</v>
      </c>
      <c r="J57" s="170">
        <f t="shared" si="53"/>
        <v>0</v>
      </c>
      <c r="K57" s="170">
        <f t="shared" si="53"/>
        <v>0</v>
      </c>
      <c r="L57" s="170">
        <f t="shared" si="53"/>
        <v>0</v>
      </c>
      <c r="M57" s="170">
        <f t="shared" si="53"/>
        <v>0</v>
      </c>
      <c r="N57" s="170">
        <f t="shared" si="53"/>
        <v>0</v>
      </c>
      <c r="O57" s="170">
        <f t="shared" si="53"/>
        <v>0</v>
      </c>
      <c r="P57" s="170">
        <f t="shared" si="53"/>
        <v>0</v>
      </c>
      <c r="Q57" s="170">
        <f t="shared" si="53"/>
        <v>0</v>
      </c>
      <c r="R57" s="170">
        <f t="shared" si="53"/>
        <v>0</v>
      </c>
      <c r="S57" s="170">
        <f t="shared" si="53"/>
        <v>0</v>
      </c>
      <c r="T57" s="170">
        <f t="shared" si="53"/>
        <v>81.900000000000006</v>
      </c>
      <c r="U57" s="170">
        <f t="shared" si="53"/>
        <v>81.900000000000006</v>
      </c>
      <c r="V57" s="170">
        <f t="shared" si="53"/>
        <v>0</v>
      </c>
      <c r="W57" s="170">
        <f t="shared" si="53"/>
        <v>0</v>
      </c>
      <c r="X57" s="170">
        <f t="shared" si="53"/>
        <v>0</v>
      </c>
      <c r="Y57" s="170">
        <f t="shared" si="53"/>
        <v>0</v>
      </c>
      <c r="Z57" s="170">
        <f t="shared" si="53"/>
        <v>0</v>
      </c>
      <c r="AA57" s="170">
        <f t="shared" si="53"/>
        <v>0</v>
      </c>
      <c r="AB57" s="170">
        <f t="shared" si="53"/>
        <v>0</v>
      </c>
      <c r="AC57" s="170">
        <f t="shared" si="53"/>
        <v>0</v>
      </c>
      <c r="AD57" s="170">
        <f t="shared" si="53"/>
        <v>0</v>
      </c>
      <c r="AE57" s="170">
        <f t="shared" si="53"/>
        <v>0</v>
      </c>
      <c r="AF57" s="170">
        <f t="shared" si="53"/>
        <v>0</v>
      </c>
      <c r="AG57" s="170">
        <f t="shared" si="53"/>
        <v>0</v>
      </c>
      <c r="AH57" s="170">
        <f t="shared" si="53"/>
        <v>0</v>
      </c>
      <c r="AI57" s="170">
        <f t="shared" si="53"/>
        <v>0</v>
      </c>
      <c r="AJ57" s="170">
        <f t="shared" si="53"/>
        <v>0</v>
      </c>
      <c r="AK57" s="170">
        <f t="shared" si="53"/>
        <v>0</v>
      </c>
      <c r="AL57" s="170">
        <f t="shared" si="53"/>
        <v>0</v>
      </c>
      <c r="AM57" s="170">
        <f t="shared" si="53"/>
        <v>0</v>
      </c>
      <c r="AN57" s="170">
        <f t="shared" si="53"/>
        <v>0</v>
      </c>
      <c r="AO57" s="170">
        <f t="shared" si="53"/>
        <v>0.59927999999999315</v>
      </c>
      <c r="AP57" s="170">
        <f t="shared" si="53"/>
        <v>0</v>
      </c>
      <c r="AQ57" s="170">
        <f t="shared" si="53"/>
        <v>0</v>
      </c>
      <c r="AR57" s="313"/>
    </row>
    <row r="58" spans="1:44" x14ac:dyDescent="0.3">
      <c r="A58" s="314"/>
      <c r="B58" s="315"/>
      <c r="C58" s="315"/>
      <c r="D58" s="172" t="s">
        <v>37</v>
      </c>
      <c r="E58" s="170">
        <f t="shared" si="50"/>
        <v>0</v>
      </c>
      <c r="F58" s="170">
        <f t="shared" si="51"/>
        <v>0</v>
      </c>
      <c r="G58" s="170" t="e">
        <f t="shared" si="39"/>
        <v>#DIV/0!</v>
      </c>
      <c r="H58" s="169"/>
      <c r="I58" s="169"/>
      <c r="J58" s="174"/>
      <c r="K58" s="169"/>
      <c r="L58" s="169"/>
      <c r="M58" s="174"/>
      <c r="N58" s="169"/>
      <c r="O58" s="169"/>
      <c r="P58" s="174"/>
      <c r="Q58" s="169"/>
      <c r="R58" s="169"/>
      <c r="S58" s="174"/>
      <c r="T58" s="169"/>
      <c r="U58" s="169"/>
      <c r="V58" s="174"/>
      <c r="W58" s="169"/>
      <c r="X58" s="169"/>
      <c r="Y58" s="174"/>
      <c r="Z58" s="169"/>
      <c r="AA58" s="169"/>
      <c r="AB58" s="174"/>
      <c r="AC58" s="169"/>
      <c r="AD58" s="169"/>
      <c r="AE58" s="174"/>
      <c r="AF58" s="169"/>
      <c r="AG58" s="169"/>
      <c r="AH58" s="174"/>
      <c r="AI58" s="169"/>
      <c r="AJ58" s="169"/>
      <c r="AK58" s="169"/>
      <c r="AL58" s="169"/>
      <c r="AM58" s="169"/>
      <c r="AN58" s="174"/>
      <c r="AO58" s="169"/>
      <c r="AP58" s="169"/>
      <c r="AQ58" s="174"/>
      <c r="AR58" s="313"/>
    </row>
    <row r="59" spans="1:44" ht="31.15" customHeight="1" x14ac:dyDescent="0.3">
      <c r="A59" s="314"/>
      <c r="B59" s="315"/>
      <c r="C59" s="315"/>
      <c r="D59" s="172" t="s">
        <v>2</v>
      </c>
      <c r="E59" s="170">
        <f t="shared" si="50"/>
        <v>0</v>
      </c>
      <c r="F59" s="170">
        <f t="shared" si="51"/>
        <v>0</v>
      </c>
      <c r="G59" s="170" t="e">
        <f t="shared" si="39"/>
        <v>#DIV/0!</v>
      </c>
      <c r="H59" s="169"/>
      <c r="I59" s="169"/>
      <c r="J59" s="174"/>
      <c r="K59" s="169"/>
      <c r="L59" s="169"/>
      <c r="M59" s="174"/>
      <c r="N59" s="169"/>
      <c r="O59" s="169"/>
      <c r="P59" s="174"/>
      <c r="Q59" s="169"/>
      <c r="R59" s="169"/>
      <c r="S59" s="174"/>
      <c r="T59" s="169"/>
      <c r="U59" s="169"/>
      <c r="V59" s="174"/>
      <c r="W59" s="169"/>
      <c r="X59" s="169"/>
      <c r="Y59" s="174"/>
      <c r="Z59" s="169"/>
      <c r="AA59" s="169"/>
      <c r="AB59" s="174"/>
      <c r="AC59" s="169"/>
      <c r="AD59" s="169"/>
      <c r="AE59" s="174"/>
      <c r="AF59" s="169"/>
      <c r="AG59" s="169"/>
      <c r="AH59" s="174"/>
      <c r="AI59" s="169"/>
      <c r="AJ59" s="169"/>
      <c r="AK59" s="174"/>
      <c r="AL59" s="169"/>
      <c r="AM59" s="169"/>
      <c r="AN59" s="174"/>
      <c r="AO59" s="169"/>
      <c r="AP59" s="169"/>
      <c r="AQ59" s="174"/>
      <c r="AR59" s="313"/>
    </row>
    <row r="60" spans="1:44" ht="21.8" customHeight="1" x14ac:dyDescent="0.3">
      <c r="A60" s="314"/>
      <c r="B60" s="315"/>
      <c r="C60" s="315"/>
      <c r="D60" s="172" t="s">
        <v>43</v>
      </c>
      <c r="E60" s="170">
        <f t="shared" si="50"/>
        <v>82.499279999999999</v>
      </c>
      <c r="F60" s="170">
        <f t="shared" si="51"/>
        <v>81.900000000000006</v>
      </c>
      <c r="G60" s="170">
        <f t="shared" si="39"/>
        <v>99.27359366045377</v>
      </c>
      <c r="H60" s="169"/>
      <c r="I60" s="169"/>
      <c r="J60" s="174"/>
      <c r="K60" s="169"/>
      <c r="L60" s="169"/>
      <c r="M60" s="174"/>
      <c r="N60" s="169"/>
      <c r="O60" s="169"/>
      <c r="P60" s="174"/>
      <c r="Q60" s="169"/>
      <c r="R60" s="169"/>
      <c r="S60" s="174"/>
      <c r="T60" s="159">
        <v>81.900000000000006</v>
      </c>
      <c r="U60" s="159">
        <v>81.900000000000006</v>
      </c>
      <c r="V60" s="174"/>
      <c r="W60" s="169"/>
      <c r="X60" s="169"/>
      <c r="Y60" s="174"/>
      <c r="Z60" s="169"/>
      <c r="AA60" s="169"/>
      <c r="AB60" s="174"/>
      <c r="AC60" s="169"/>
      <c r="AD60" s="169"/>
      <c r="AE60" s="174"/>
      <c r="AF60" s="169"/>
      <c r="AG60" s="169"/>
      <c r="AH60" s="174"/>
      <c r="AI60" s="169"/>
      <c r="AJ60" s="169"/>
      <c r="AK60" s="174"/>
      <c r="AL60" s="169"/>
      <c r="AM60" s="169"/>
      <c r="AN60" s="174"/>
      <c r="AO60" s="159">
        <f>82.49928-81.9</f>
        <v>0.59927999999999315</v>
      </c>
      <c r="AP60" s="169"/>
      <c r="AQ60" s="174"/>
      <c r="AR60" s="313"/>
    </row>
    <row r="61" spans="1:44" ht="30.05" customHeight="1" x14ac:dyDescent="0.25">
      <c r="A61" s="314"/>
      <c r="B61" s="315"/>
      <c r="C61" s="315"/>
      <c r="D61" s="173" t="s">
        <v>272</v>
      </c>
      <c r="E61" s="170">
        <f t="shared" si="50"/>
        <v>0</v>
      </c>
      <c r="F61" s="170">
        <f t="shared" si="51"/>
        <v>0</v>
      </c>
      <c r="G61" s="170" t="e">
        <f t="shared" si="39"/>
        <v>#DIV/0!</v>
      </c>
      <c r="H61" s="169"/>
      <c r="I61" s="169"/>
      <c r="J61" s="174"/>
      <c r="K61" s="169"/>
      <c r="L61" s="169"/>
      <c r="M61" s="174"/>
      <c r="N61" s="169"/>
      <c r="O61" s="169"/>
      <c r="P61" s="174"/>
      <c r="Q61" s="169"/>
      <c r="R61" s="169"/>
      <c r="S61" s="174"/>
      <c r="T61" s="169"/>
      <c r="U61" s="169"/>
      <c r="V61" s="174"/>
      <c r="W61" s="169"/>
      <c r="X61" s="169"/>
      <c r="Y61" s="174"/>
      <c r="Z61" s="169"/>
      <c r="AA61" s="169"/>
      <c r="AB61" s="174"/>
      <c r="AC61" s="169"/>
      <c r="AD61" s="169"/>
      <c r="AE61" s="174"/>
      <c r="AF61" s="169"/>
      <c r="AG61" s="169"/>
      <c r="AH61" s="174"/>
      <c r="AI61" s="169"/>
      <c r="AJ61" s="169"/>
      <c r="AK61" s="174"/>
      <c r="AL61" s="169"/>
      <c r="AM61" s="169"/>
      <c r="AN61" s="174"/>
      <c r="AO61" s="169"/>
      <c r="AP61" s="169"/>
      <c r="AQ61" s="174"/>
      <c r="AR61" s="313"/>
    </row>
    <row r="62" spans="1:44" s="116" customFormat="1" ht="22.25" customHeight="1" x14ac:dyDescent="0.3">
      <c r="A62" s="314" t="s">
        <v>326</v>
      </c>
      <c r="B62" s="315" t="s">
        <v>302</v>
      </c>
      <c r="C62" s="315" t="s">
        <v>467</v>
      </c>
      <c r="D62" s="176" t="s">
        <v>41</v>
      </c>
      <c r="E62" s="170">
        <f t="shared" si="50"/>
        <v>3443.9997499999999</v>
      </c>
      <c r="F62" s="170">
        <f t="shared" si="51"/>
        <v>0</v>
      </c>
      <c r="G62" s="170">
        <f t="shared" si="39"/>
        <v>0</v>
      </c>
      <c r="H62" s="170">
        <f>SUM(H63:H65)</f>
        <v>0</v>
      </c>
      <c r="I62" s="170">
        <f t="shared" ref="I62:AQ62" si="54">SUM(I63:I65)</f>
        <v>0</v>
      </c>
      <c r="J62" s="170">
        <f t="shared" si="54"/>
        <v>0</v>
      </c>
      <c r="K62" s="170">
        <f t="shared" si="54"/>
        <v>0</v>
      </c>
      <c r="L62" s="170">
        <f t="shared" si="54"/>
        <v>0</v>
      </c>
      <c r="M62" s="170">
        <f t="shared" si="54"/>
        <v>0</v>
      </c>
      <c r="N62" s="170">
        <f t="shared" si="54"/>
        <v>0</v>
      </c>
      <c r="O62" s="170">
        <f t="shared" si="54"/>
        <v>0</v>
      </c>
      <c r="P62" s="170">
        <f t="shared" si="54"/>
        <v>0</v>
      </c>
      <c r="Q62" s="170">
        <f t="shared" si="54"/>
        <v>0</v>
      </c>
      <c r="R62" s="170">
        <f t="shared" si="54"/>
        <v>0</v>
      </c>
      <c r="S62" s="170">
        <f t="shared" si="54"/>
        <v>0</v>
      </c>
      <c r="T62" s="170">
        <f t="shared" si="54"/>
        <v>0</v>
      </c>
      <c r="U62" s="170">
        <f t="shared" si="54"/>
        <v>0</v>
      </c>
      <c r="V62" s="170">
        <f t="shared" si="54"/>
        <v>0</v>
      </c>
      <c r="W62" s="170">
        <f t="shared" si="54"/>
        <v>0</v>
      </c>
      <c r="X62" s="170">
        <f t="shared" si="54"/>
        <v>0</v>
      </c>
      <c r="Y62" s="170">
        <f t="shared" si="54"/>
        <v>0</v>
      </c>
      <c r="Z62" s="170">
        <f t="shared" si="54"/>
        <v>0</v>
      </c>
      <c r="AA62" s="170">
        <f t="shared" si="54"/>
        <v>0</v>
      </c>
      <c r="AB62" s="170">
        <f t="shared" si="54"/>
        <v>0</v>
      </c>
      <c r="AC62" s="170">
        <f t="shared" si="54"/>
        <v>0</v>
      </c>
      <c r="AD62" s="170">
        <f t="shared" si="54"/>
        <v>0</v>
      </c>
      <c r="AE62" s="170">
        <f t="shared" si="54"/>
        <v>0</v>
      </c>
      <c r="AF62" s="170">
        <f t="shared" si="54"/>
        <v>0</v>
      </c>
      <c r="AG62" s="170">
        <f t="shared" si="54"/>
        <v>0</v>
      </c>
      <c r="AH62" s="170">
        <f t="shared" si="54"/>
        <v>0</v>
      </c>
      <c r="AI62" s="170">
        <f t="shared" si="54"/>
        <v>0</v>
      </c>
      <c r="AJ62" s="170">
        <f t="shared" si="54"/>
        <v>0</v>
      </c>
      <c r="AK62" s="170">
        <f t="shared" si="54"/>
        <v>0</v>
      </c>
      <c r="AL62" s="170">
        <f t="shared" si="54"/>
        <v>0</v>
      </c>
      <c r="AM62" s="170">
        <f t="shared" si="54"/>
        <v>0</v>
      </c>
      <c r="AN62" s="170">
        <f t="shared" si="54"/>
        <v>0</v>
      </c>
      <c r="AO62" s="170">
        <f t="shared" si="54"/>
        <v>3443.9997499999999</v>
      </c>
      <c r="AP62" s="170">
        <f t="shared" si="54"/>
        <v>0</v>
      </c>
      <c r="AQ62" s="170">
        <f t="shared" si="54"/>
        <v>0</v>
      </c>
      <c r="AR62" s="313"/>
    </row>
    <row r="63" spans="1:44" x14ac:dyDescent="0.3">
      <c r="A63" s="314"/>
      <c r="B63" s="315"/>
      <c r="C63" s="315"/>
      <c r="D63" s="172" t="s">
        <v>37</v>
      </c>
      <c r="E63" s="170">
        <f t="shared" si="50"/>
        <v>0</v>
      </c>
      <c r="F63" s="170">
        <f t="shared" si="51"/>
        <v>0</v>
      </c>
      <c r="G63" s="170" t="e">
        <f t="shared" si="39"/>
        <v>#DIV/0!</v>
      </c>
      <c r="H63" s="169"/>
      <c r="I63" s="169"/>
      <c r="J63" s="174"/>
      <c r="K63" s="169"/>
      <c r="L63" s="169"/>
      <c r="M63" s="174"/>
      <c r="N63" s="169"/>
      <c r="O63" s="169"/>
      <c r="P63" s="174"/>
      <c r="Q63" s="169"/>
      <c r="R63" s="169"/>
      <c r="S63" s="174"/>
      <c r="T63" s="169"/>
      <c r="U63" s="169"/>
      <c r="V63" s="174"/>
      <c r="W63" s="169"/>
      <c r="X63" s="169"/>
      <c r="Y63" s="174"/>
      <c r="Z63" s="169"/>
      <c r="AA63" s="169"/>
      <c r="AB63" s="174"/>
      <c r="AC63" s="169"/>
      <c r="AD63" s="169"/>
      <c r="AE63" s="174"/>
      <c r="AF63" s="169"/>
      <c r="AG63" s="169"/>
      <c r="AH63" s="174"/>
      <c r="AI63" s="169"/>
      <c r="AJ63" s="169"/>
      <c r="AK63" s="169"/>
      <c r="AL63" s="169"/>
      <c r="AM63" s="169"/>
      <c r="AN63" s="174"/>
      <c r="AO63" s="169"/>
      <c r="AP63" s="169"/>
      <c r="AQ63" s="174"/>
      <c r="AR63" s="313"/>
    </row>
    <row r="64" spans="1:44" ht="31.15" customHeight="1" x14ac:dyDescent="0.3">
      <c r="A64" s="314"/>
      <c r="B64" s="315"/>
      <c r="C64" s="315"/>
      <c r="D64" s="172" t="s">
        <v>2</v>
      </c>
      <c r="E64" s="170">
        <f t="shared" si="50"/>
        <v>0</v>
      </c>
      <c r="F64" s="170">
        <f t="shared" si="51"/>
        <v>0</v>
      </c>
      <c r="G64" s="170" t="e">
        <f t="shared" si="39"/>
        <v>#DIV/0!</v>
      </c>
      <c r="H64" s="169"/>
      <c r="I64" s="169"/>
      <c r="J64" s="174"/>
      <c r="K64" s="169"/>
      <c r="L64" s="169"/>
      <c r="M64" s="174"/>
      <c r="N64" s="169"/>
      <c r="O64" s="169"/>
      <c r="P64" s="174"/>
      <c r="Q64" s="169"/>
      <c r="R64" s="169"/>
      <c r="S64" s="174"/>
      <c r="T64" s="169"/>
      <c r="U64" s="169"/>
      <c r="V64" s="174"/>
      <c r="W64" s="169"/>
      <c r="X64" s="169"/>
      <c r="Y64" s="174"/>
      <c r="Z64" s="169"/>
      <c r="AA64" s="169"/>
      <c r="AB64" s="174"/>
      <c r="AC64" s="169"/>
      <c r="AD64" s="169"/>
      <c r="AE64" s="174"/>
      <c r="AF64" s="169"/>
      <c r="AG64" s="169"/>
      <c r="AH64" s="174"/>
      <c r="AI64" s="169"/>
      <c r="AJ64" s="169"/>
      <c r="AK64" s="174"/>
      <c r="AL64" s="169"/>
      <c r="AM64" s="169"/>
      <c r="AN64" s="174"/>
      <c r="AO64" s="169"/>
      <c r="AP64" s="169"/>
      <c r="AQ64" s="174"/>
      <c r="AR64" s="313"/>
    </row>
    <row r="65" spans="1:44" ht="21.8" customHeight="1" x14ac:dyDescent="0.3">
      <c r="A65" s="314"/>
      <c r="B65" s="315"/>
      <c r="C65" s="315"/>
      <c r="D65" s="172" t="s">
        <v>43</v>
      </c>
      <c r="E65" s="170">
        <f t="shared" si="50"/>
        <v>3443.9997499999999</v>
      </c>
      <c r="F65" s="170">
        <f t="shared" si="51"/>
        <v>0</v>
      </c>
      <c r="G65" s="170">
        <f t="shared" si="39"/>
        <v>0</v>
      </c>
      <c r="H65" s="169"/>
      <c r="I65" s="169"/>
      <c r="J65" s="174"/>
      <c r="K65" s="169"/>
      <c r="L65" s="169"/>
      <c r="M65" s="174"/>
      <c r="N65" s="169"/>
      <c r="O65" s="169"/>
      <c r="P65" s="174"/>
      <c r="Q65" s="169"/>
      <c r="R65" s="169"/>
      <c r="S65" s="174"/>
      <c r="T65" s="169"/>
      <c r="U65" s="169"/>
      <c r="V65" s="174"/>
      <c r="W65" s="169"/>
      <c r="X65" s="169"/>
      <c r="Y65" s="174"/>
      <c r="Z65" s="169"/>
      <c r="AA65" s="169"/>
      <c r="AB65" s="174"/>
      <c r="AC65" s="169"/>
      <c r="AD65" s="169"/>
      <c r="AE65" s="174"/>
      <c r="AF65" s="169"/>
      <c r="AG65" s="169"/>
      <c r="AH65" s="174"/>
      <c r="AI65" s="169"/>
      <c r="AJ65" s="169"/>
      <c r="AK65" s="174"/>
      <c r="AL65" s="169"/>
      <c r="AM65" s="169"/>
      <c r="AN65" s="174"/>
      <c r="AO65" s="159">
        <f>2961.87975+482.12</f>
        <v>3443.9997499999999</v>
      </c>
      <c r="AP65" s="169"/>
      <c r="AQ65" s="174"/>
      <c r="AR65" s="313"/>
    </row>
    <row r="66" spans="1:44" ht="30.05" customHeight="1" x14ac:dyDescent="0.25">
      <c r="A66" s="314"/>
      <c r="B66" s="315"/>
      <c r="C66" s="315"/>
      <c r="D66" s="173" t="s">
        <v>272</v>
      </c>
      <c r="E66" s="170">
        <f t="shared" si="50"/>
        <v>0</v>
      </c>
      <c r="F66" s="170">
        <f t="shared" si="51"/>
        <v>0</v>
      </c>
      <c r="G66" s="170" t="e">
        <f t="shared" si="39"/>
        <v>#DIV/0!</v>
      </c>
      <c r="H66" s="169"/>
      <c r="I66" s="169"/>
      <c r="J66" s="174"/>
      <c r="K66" s="169"/>
      <c r="L66" s="169"/>
      <c r="M66" s="174"/>
      <c r="N66" s="169"/>
      <c r="O66" s="169"/>
      <c r="P66" s="174"/>
      <c r="Q66" s="169"/>
      <c r="R66" s="169"/>
      <c r="S66" s="174"/>
      <c r="T66" s="169"/>
      <c r="U66" s="169"/>
      <c r="V66" s="174"/>
      <c r="W66" s="169"/>
      <c r="X66" s="169"/>
      <c r="Y66" s="174"/>
      <c r="Z66" s="169"/>
      <c r="AA66" s="169"/>
      <c r="AB66" s="174"/>
      <c r="AC66" s="169"/>
      <c r="AD66" s="169"/>
      <c r="AE66" s="174"/>
      <c r="AF66" s="169"/>
      <c r="AG66" s="169"/>
      <c r="AH66" s="174"/>
      <c r="AI66" s="169"/>
      <c r="AJ66" s="169"/>
      <c r="AK66" s="174"/>
      <c r="AL66" s="169"/>
      <c r="AM66" s="169"/>
      <c r="AN66" s="174"/>
      <c r="AO66" s="169"/>
      <c r="AP66" s="169"/>
      <c r="AQ66" s="174"/>
      <c r="AR66" s="313"/>
    </row>
    <row r="67" spans="1:44" s="116" customFormat="1" ht="22.25" customHeight="1" x14ac:dyDescent="0.3">
      <c r="A67" s="314" t="s">
        <v>325</v>
      </c>
      <c r="B67" s="315" t="s">
        <v>303</v>
      </c>
      <c r="C67" s="315" t="s">
        <v>467</v>
      </c>
      <c r="D67" s="176" t="s">
        <v>41</v>
      </c>
      <c r="E67" s="170">
        <f t="shared" si="50"/>
        <v>3.1180400000000001</v>
      </c>
      <c r="F67" s="170">
        <f t="shared" si="51"/>
        <v>0</v>
      </c>
      <c r="G67" s="170">
        <f t="shared" si="39"/>
        <v>0</v>
      </c>
      <c r="H67" s="170">
        <f>SUM(H68:H70)</f>
        <v>0</v>
      </c>
      <c r="I67" s="170">
        <f t="shared" ref="I67:AQ67" si="55">SUM(I68:I70)</f>
        <v>0</v>
      </c>
      <c r="J67" s="170">
        <f t="shared" si="55"/>
        <v>0</v>
      </c>
      <c r="K67" s="170">
        <f t="shared" si="55"/>
        <v>0</v>
      </c>
      <c r="L67" s="170">
        <f t="shared" si="55"/>
        <v>0</v>
      </c>
      <c r="M67" s="170">
        <f t="shared" si="55"/>
        <v>0</v>
      </c>
      <c r="N67" s="170">
        <f t="shared" si="55"/>
        <v>0</v>
      </c>
      <c r="O67" s="170">
        <f t="shared" si="55"/>
        <v>0</v>
      </c>
      <c r="P67" s="170">
        <f t="shared" si="55"/>
        <v>0</v>
      </c>
      <c r="Q67" s="170">
        <f t="shared" si="55"/>
        <v>0</v>
      </c>
      <c r="R67" s="170">
        <f t="shared" si="55"/>
        <v>0</v>
      </c>
      <c r="S67" s="170">
        <f t="shared" si="55"/>
        <v>0</v>
      </c>
      <c r="T67" s="170">
        <f t="shared" si="55"/>
        <v>0</v>
      </c>
      <c r="U67" s="170">
        <f t="shared" si="55"/>
        <v>0</v>
      </c>
      <c r="V67" s="170">
        <f t="shared" si="55"/>
        <v>0</v>
      </c>
      <c r="W67" s="170">
        <f t="shared" si="55"/>
        <v>0</v>
      </c>
      <c r="X67" s="170">
        <f t="shared" si="55"/>
        <v>0</v>
      </c>
      <c r="Y67" s="170">
        <f t="shared" si="55"/>
        <v>0</v>
      </c>
      <c r="Z67" s="170">
        <f t="shared" si="55"/>
        <v>0</v>
      </c>
      <c r="AA67" s="170">
        <f t="shared" si="55"/>
        <v>0</v>
      </c>
      <c r="AB67" s="170">
        <f t="shared" si="55"/>
        <v>0</v>
      </c>
      <c r="AC67" s="170">
        <f t="shared" si="55"/>
        <v>0</v>
      </c>
      <c r="AD67" s="170">
        <f t="shared" si="55"/>
        <v>0</v>
      </c>
      <c r="AE67" s="170">
        <f t="shared" si="55"/>
        <v>0</v>
      </c>
      <c r="AF67" s="170">
        <f t="shared" si="55"/>
        <v>0</v>
      </c>
      <c r="AG67" s="170">
        <f t="shared" si="55"/>
        <v>0</v>
      </c>
      <c r="AH67" s="170">
        <f t="shared" si="55"/>
        <v>0</v>
      </c>
      <c r="AI67" s="170">
        <f t="shared" si="55"/>
        <v>0</v>
      </c>
      <c r="AJ67" s="170">
        <f t="shared" si="55"/>
        <v>0</v>
      </c>
      <c r="AK67" s="170">
        <f t="shared" si="55"/>
        <v>0</v>
      </c>
      <c r="AL67" s="170">
        <f t="shared" si="55"/>
        <v>0</v>
      </c>
      <c r="AM67" s="170">
        <f t="shared" si="55"/>
        <v>0</v>
      </c>
      <c r="AN67" s="170">
        <f t="shared" si="55"/>
        <v>0</v>
      </c>
      <c r="AO67" s="170">
        <f t="shared" si="55"/>
        <v>3.1180400000000001</v>
      </c>
      <c r="AP67" s="170">
        <f t="shared" si="55"/>
        <v>0</v>
      </c>
      <c r="AQ67" s="170">
        <f t="shared" si="55"/>
        <v>0</v>
      </c>
      <c r="AR67" s="313"/>
    </row>
    <row r="68" spans="1:44" x14ac:dyDescent="0.3">
      <c r="A68" s="314"/>
      <c r="B68" s="315"/>
      <c r="C68" s="315"/>
      <c r="D68" s="172" t="s">
        <v>37</v>
      </c>
      <c r="E68" s="170">
        <f t="shared" si="50"/>
        <v>0</v>
      </c>
      <c r="F68" s="170">
        <f t="shared" si="51"/>
        <v>0</v>
      </c>
      <c r="G68" s="170" t="e">
        <f t="shared" si="39"/>
        <v>#DIV/0!</v>
      </c>
      <c r="H68" s="169"/>
      <c r="I68" s="169"/>
      <c r="J68" s="174"/>
      <c r="K68" s="169"/>
      <c r="L68" s="169"/>
      <c r="M68" s="174"/>
      <c r="N68" s="169"/>
      <c r="O68" s="169"/>
      <c r="P68" s="174"/>
      <c r="Q68" s="169"/>
      <c r="R68" s="169"/>
      <c r="S68" s="174"/>
      <c r="T68" s="169"/>
      <c r="U68" s="169"/>
      <c r="V68" s="174"/>
      <c r="W68" s="169"/>
      <c r="X68" s="169"/>
      <c r="Y68" s="174"/>
      <c r="Z68" s="169"/>
      <c r="AA68" s="169"/>
      <c r="AB68" s="174"/>
      <c r="AC68" s="169"/>
      <c r="AD68" s="169"/>
      <c r="AE68" s="174"/>
      <c r="AF68" s="169"/>
      <c r="AG68" s="169"/>
      <c r="AH68" s="174"/>
      <c r="AI68" s="169"/>
      <c r="AJ68" s="169"/>
      <c r="AK68" s="169"/>
      <c r="AL68" s="169"/>
      <c r="AM68" s="169"/>
      <c r="AN68" s="174"/>
      <c r="AO68" s="169"/>
      <c r="AP68" s="169"/>
      <c r="AQ68" s="174"/>
      <c r="AR68" s="313"/>
    </row>
    <row r="69" spans="1:44" ht="31.15" customHeight="1" x14ac:dyDescent="0.3">
      <c r="A69" s="314"/>
      <c r="B69" s="315"/>
      <c r="C69" s="315"/>
      <c r="D69" s="172" t="s">
        <v>2</v>
      </c>
      <c r="E69" s="170">
        <f t="shared" si="50"/>
        <v>0</v>
      </c>
      <c r="F69" s="170">
        <f t="shared" si="51"/>
        <v>0</v>
      </c>
      <c r="G69" s="170" t="e">
        <f t="shared" si="39"/>
        <v>#DIV/0!</v>
      </c>
      <c r="H69" s="169"/>
      <c r="I69" s="169"/>
      <c r="J69" s="174"/>
      <c r="K69" s="169"/>
      <c r="L69" s="169"/>
      <c r="M69" s="174"/>
      <c r="N69" s="169"/>
      <c r="O69" s="169"/>
      <c r="P69" s="174"/>
      <c r="Q69" s="169"/>
      <c r="R69" s="169"/>
      <c r="S69" s="174"/>
      <c r="T69" s="169"/>
      <c r="U69" s="169"/>
      <c r="V69" s="174"/>
      <c r="W69" s="169"/>
      <c r="X69" s="169"/>
      <c r="Y69" s="174"/>
      <c r="Z69" s="169"/>
      <c r="AA69" s="169"/>
      <c r="AB69" s="174"/>
      <c r="AC69" s="169"/>
      <c r="AD69" s="169"/>
      <c r="AE69" s="174"/>
      <c r="AF69" s="169"/>
      <c r="AG69" s="169"/>
      <c r="AH69" s="174"/>
      <c r="AI69" s="169"/>
      <c r="AJ69" s="169"/>
      <c r="AK69" s="174"/>
      <c r="AL69" s="169"/>
      <c r="AM69" s="169"/>
      <c r="AN69" s="174"/>
      <c r="AO69" s="169"/>
      <c r="AP69" s="169"/>
      <c r="AQ69" s="174"/>
      <c r="AR69" s="313"/>
    </row>
    <row r="70" spans="1:44" ht="21.8" customHeight="1" x14ac:dyDescent="0.3">
      <c r="A70" s="314"/>
      <c r="B70" s="315"/>
      <c r="C70" s="315"/>
      <c r="D70" s="172" t="s">
        <v>43</v>
      </c>
      <c r="E70" s="170">
        <f t="shared" si="50"/>
        <v>3.1180400000000001</v>
      </c>
      <c r="F70" s="170">
        <f t="shared" si="51"/>
        <v>0</v>
      </c>
      <c r="G70" s="170">
        <f t="shared" si="39"/>
        <v>0</v>
      </c>
      <c r="H70" s="169"/>
      <c r="I70" s="169"/>
      <c r="J70" s="174"/>
      <c r="K70" s="169"/>
      <c r="L70" s="169"/>
      <c r="M70" s="174"/>
      <c r="N70" s="169"/>
      <c r="O70" s="169"/>
      <c r="P70" s="174"/>
      <c r="Q70" s="169"/>
      <c r="R70" s="169"/>
      <c r="S70" s="174"/>
      <c r="T70" s="169"/>
      <c r="U70" s="169"/>
      <c r="V70" s="174"/>
      <c r="W70" s="169"/>
      <c r="X70" s="169"/>
      <c r="Y70" s="174"/>
      <c r="Z70" s="169"/>
      <c r="AA70" s="169"/>
      <c r="AB70" s="174"/>
      <c r="AC70" s="169"/>
      <c r="AD70" s="169"/>
      <c r="AE70" s="174"/>
      <c r="AF70" s="169"/>
      <c r="AG70" s="169"/>
      <c r="AH70" s="174"/>
      <c r="AI70" s="169"/>
      <c r="AJ70" s="169"/>
      <c r="AK70" s="174"/>
      <c r="AL70" s="169"/>
      <c r="AM70" s="169"/>
      <c r="AN70" s="174"/>
      <c r="AO70" s="159">
        <v>3.1180400000000001</v>
      </c>
      <c r="AP70" s="169"/>
      <c r="AQ70" s="174"/>
      <c r="AR70" s="313"/>
    </row>
    <row r="71" spans="1:44" ht="30.05" customHeight="1" x14ac:dyDescent="0.25">
      <c r="A71" s="314"/>
      <c r="B71" s="315"/>
      <c r="C71" s="315"/>
      <c r="D71" s="173" t="s">
        <v>272</v>
      </c>
      <c r="E71" s="170">
        <f t="shared" si="50"/>
        <v>3.1180400000000001</v>
      </c>
      <c r="F71" s="170">
        <f t="shared" si="51"/>
        <v>0</v>
      </c>
      <c r="G71" s="170">
        <f t="shared" si="39"/>
        <v>0</v>
      </c>
      <c r="H71" s="169"/>
      <c r="I71" s="169"/>
      <c r="J71" s="174"/>
      <c r="K71" s="169"/>
      <c r="L71" s="169"/>
      <c r="M71" s="174"/>
      <c r="N71" s="169"/>
      <c r="O71" s="169"/>
      <c r="P71" s="174"/>
      <c r="Q71" s="169"/>
      <c r="R71" s="169"/>
      <c r="S71" s="174"/>
      <c r="T71" s="169"/>
      <c r="U71" s="169"/>
      <c r="V71" s="174"/>
      <c r="W71" s="169"/>
      <c r="X71" s="169"/>
      <c r="Y71" s="174"/>
      <c r="Z71" s="169"/>
      <c r="AA71" s="169"/>
      <c r="AB71" s="174"/>
      <c r="AC71" s="169"/>
      <c r="AD71" s="169"/>
      <c r="AE71" s="174"/>
      <c r="AF71" s="169"/>
      <c r="AG71" s="169"/>
      <c r="AH71" s="174"/>
      <c r="AI71" s="169"/>
      <c r="AJ71" s="169"/>
      <c r="AK71" s="174"/>
      <c r="AL71" s="169"/>
      <c r="AM71" s="169"/>
      <c r="AN71" s="174"/>
      <c r="AO71" s="159">
        <v>3.1180400000000001</v>
      </c>
      <c r="AP71" s="169"/>
      <c r="AQ71" s="174"/>
      <c r="AR71" s="313"/>
    </row>
    <row r="72" spans="1:44" s="116" customFormat="1" ht="22.25" customHeight="1" x14ac:dyDescent="0.3">
      <c r="A72" s="314" t="s">
        <v>324</v>
      </c>
      <c r="B72" s="315" t="s">
        <v>304</v>
      </c>
      <c r="C72" s="315" t="s">
        <v>467</v>
      </c>
      <c r="D72" s="176" t="s">
        <v>41</v>
      </c>
      <c r="E72" s="170">
        <f t="shared" si="50"/>
        <v>31.457380000000001</v>
      </c>
      <c r="F72" s="170">
        <f t="shared" si="51"/>
        <v>0</v>
      </c>
      <c r="G72" s="170">
        <f t="shared" si="39"/>
        <v>0</v>
      </c>
      <c r="H72" s="170">
        <f>SUM(H73:H75)</f>
        <v>0</v>
      </c>
      <c r="I72" s="170">
        <f t="shared" ref="I72:AQ72" si="56">SUM(I73:I75)</f>
        <v>0</v>
      </c>
      <c r="J72" s="170">
        <f t="shared" si="56"/>
        <v>0</v>
      </c>
      <c r="K72" s="170">
        <f t="shared" si="56"/>
        <v>0</v>
      </c>
      <c r="L72" s="170">
        <f t="shared" si="56"/>
        <v>0</v>
      </c>
      <c r="M72" s="170">
        <f t="shared" si="56"/>
        <v>0</v>
      </c>
      <c r="N72" s="170">
        <f t="shared" si="56"/>
        <v>0</v>
      </c>
      <c r="O72" s="170">
        <f t="shared" si="56"/>
        <v>0</v>
      </c>
      <c r="P72" s="170">
        <f t="shared" si="56"/>
        <v>0</v>
      </c>
      <c r="Q72" s="170">
        <f t="shared" si="56"/>
        <v>0</v>
      </c>
      <c r="R72" s="170">
        <f t="shared" si="56"/>
        <v>0</v>
      </c>
      <c r="S72" s="170">
        <f t="shared" si="56"/>
        <v>0</v>
      </c>
      <c r="T72" s="170">
        <f t="shared" si="56"/>
        <v>0</v>
      </c>
      <c r="U72" s="170">
        <f>SUM(U73:U75)</f>
        <v>0</v>
      </c>
      <c r="V72" s="170">
        <f t="shared" si="56"/>
        <v>0</v>
      </c>
      <c r="W72" s="170">
        <f t="shared" si="56"/>
        <v>0</v>
      </c>
      <c r="X72" s="170">
        <f t="shared" si="56"/>
        <v>0</v>
      </c>
      <c r="Y72" s="170">
        <f t="shared" si="56"/>
        <v>0</v>
      </c>
      <c r="Z72" s="170">
        <f t="shared" si="56"/>
        <v>0</v>
      </c>
      <c r="AA72" s="170">
        <f t="shared" si="56"/>
        <v>0</v>
      </c>
      <c r="AB72" s="170">
        <f t="shared" si="56"/>
        <v>0</v>
      </c>
      <c r="AC72" s="170">
        <f t="shared" si="56"/>
        <v>0</v>
      </c>
      <c r="AD72" s="170">
        <f t="shared" si="56"/>
        <v>0</v>
      </c>
      <c r="AE72" s="170">
        <f t="shared" si="56"/>
        <v>0</v>
      </c>
      <c r="AF72" s="170">
        <f t="shared" si="56"/>
        <v>0</v>
      </c>
      <c r="AG72" s="170">
        <f t="shared" si="56"/>
        <v>0</v>
      </c>
      <c r="AH72" s="170">
        <f t="shared" si="56"/>
        <v>0</v>
      </c>
      <c r="AI72" s="170">
        <f t="shared" si="56"/>
        <v>0</v>
      </c>
      <c r="AJ72" s="170">
        <f t="shared" si="56"/>
        <v>0</v>
      </c>
      <c r="AK72" s="170">
        <f t="shared" si="56"/>
        <v>0</v>
      </c>
      <c r="AL72" s="170">
        <f t="shared" si="56"/>
        <v>0</v>
      </c>
      <c r="AM72" s="170">
        <f t="shared" si="56"/>
        <v>0</v>
      </c>
      <c r="AN72" s="170">
        <f t="shared" si="56"/>
        <v>0</v>
      </c>
      <c r="AO72" s="170">
        <f t="shared" si="56"/>
        <v>31.457380000000001</v>
      </c>
      <c r="AP72" s="170">
        <f t="shared" si="56"/>
        <v>0</v>
      </c>
      <c r="AQ72" s="170">
        <f t="shared" si="56"/>
        <v>0</v>
      </c>
      <c r="AR72" s="313"/>
    </row>
    <row r="73" spans="1:44" x14ac:dyDescent="0.3">
      <c r="A73" s="314"/>
      <c r="B73" s="315"/>
      <c r="C73" s="315"/>
      <c r="D73" s="172" t="s">
        <v>37</v>
      </c>
      <c r="E73" s="170">
        <f t="shared" si="50"/>
        <v>0</v>
      </c>
      <c r="F73" s="170">
        <f t="shared" si="51"/>
        <v>0</v>
      </c>
      <c r="G73" s="170" t="e">
        <f t="shared" si="39"/>
        <v>#DIV/0!</v>
      </c>
      <c r="H73" s="169"/>
      <c r="I73" s="169"/>
      <c r="J73" s="174"/>
      <c r="K73" s="169"/>
      <c r="L73" s="169"/>
      <c r="M73" s="174"/>
      <c r="N73" s="169"/>
      <c r="O73" s="169"/>
      <c r="P73" s="174"/>
      <c r="Q73" s="169"/>
      <c r="R73" s="169"/>
      <c r="S73" s="174"/>
      <c r="T73" s="169"/>
      <c r="U73" s="169"/>
      <c r="V73" s="174"/>
      <c r="W73" s="169"/>
      <c r="X73" s="169"/>
      <c r="Y73" s="174"/>
      <c r="Z73" s="169"/>
      <c r="AA73" s="169"/>
      <c r="AB73" s="174"/>
      <c r="AC73" s="169"/>
      <c r="AD73" s="169"/>
      <c r="AE73" s="174"/>
      <c r="AF73" s="169"/>
      <c r="AG73" s="169"/>
      <c r="AH73" s="174"/>
      <c r="AI73" s="169"/>
      <c r="AJ73" s="169"/>
      <c r="AK73" s="169"/>
      <c r="AL73" s="169"/>
      <c r="AM73" s="169"/>
      <c r="AN73" s="174"/>
      <c r="AO73" s="169"/>
      <c r="AP73" s="169"/>
      <c r="AQ73" s="174"/>
      <c r="AR73" s="313"/>
    </row>
    <row r="74" spans="1:44" ht="31.15" customHeight="1" x14ac:dyDescent="0.3">
      <c r="A74" s="314"/>
      <c r="B74" s="315"/>
      <c r="C74" s="315"/>
      <c r="D74" s="172" t="s">
        <v>2</v>
      </c>
      <c r="E74" s="170">
        <f t="shared" si="50"/>
        <v>0</v>
      </c>
      <c r="F74" s="170">
        <f t="shared" si="51"/>
        <v>0</v>
      </c>
      <c r="G74" s="170" t="e">
        <f t="shared" si="39"/>
        <v>#DIV/0!</v>
      </c>
      <c r="H74" s="169"/>
      <c r="I74" s="169"/>
      <c r="J74" s="174"/>
      <c r="K74" s="169"/>
      <c r="L74" s="169"/>
      <c r="M74" s="174"/>
      <c r="N74" s="169"/>
      <c r="O74" s="169"/>
      <c r="P74" s="174"/>
      <c r="Q74" s="169"/>
      <c r="R74" s="169"/>
      <c r="S74" s="174"/>
      <c r="T74" s="169"/>
      <c r="U74" s="169"/>
      <c r="V74" s="174"/>
      <c r="W74" s="169"/>
      <c r="X74" s="169"/>
      <c r="Y74" s="174"/>
      <c r="Z74" s="169"/>
      <c r="AA74" s="169"/>
      <c r="AB74" s="174"/>
      <c r="AC74" s="169"/>
      <c r="AD74" s="169"/>
      <c r="AE74" s="174"/>
      <c r="AF74" s="169"/>
      <c r="AG74" s="169"/>
      <c r="AH74" s="174"/>
      <c r="AI74" s="169"/>
      <c r="AJ74" s="169"/>
      <c r="AK74" s="174"/>
      <c r="AL74" s="169"/>
      <c r="AM74" s="169"/>
      <c r="AN74" s="174"/>
      <c r="AO74" s="169"/>
      <c r="AP74" s="169"/>
      <c r="AQ74" s="174"/>
      <c r="AR74" s="313"/>
    </row>
    <row r="75" spans="1:44" ht="21.8" customHeight="1" x14ac:dyDescent="0.3">
      <c r="A75" s="314"/>
      <c r="B75" s="315"/>
      <c r="C75" s="315"/>
      <c r="D75" s="172" t="s">
        <v>43</v>
      </c>
      <c r="E75" s="170">
        <f t="shared" si="50"/>
        <v>31.457380000000001</v>
      </c>
      <c r="F75" s="170">
        <f t="shared" si="51"/>
        <v>0</v>
      </c>
      <c r="G75" s="170">
        <f t="shared" si="39"/>
        <v>0</v>
      </c>
      <c r="H75" s="169"/>
      <c r="I75" s="169"/>
      <c r="J75" s="174"/>
      <c r="K75" s="169"/>
      <c r="L75" s="169"/>
      <c r="M75" s="174"/>
      <c r="N75" s="169"/>
      <c r="O75" s="169"/>
      <c r="P75" s="174"/>
      <c r="Q75" s="169"/>
      <c r="R75" s="169"/>
      <c r="S75" s="174"/>
      <c r="T75" s="169"/>
      <c r="U75" s="169"/>
      <c r="V75" s="174"/>
      <c r="W75" s="169"/>
      <c r="X75" s="169"/>
      <c r="Y75" s="174"/>
      <c r="Z75" s="169"/>
      <c r="AA75" s="169"/>
      <c r="AB75" s="174"/>
      <c r="AC75" s="169"/>
      <c r="AD75" s="169"/>
      <c r="AE75" s="174"/>
      <c r="AF75" s="169"/>
      <c r="AG75" s="169"/>
      <c r="AH75" s="174"/>
      <c r="AI75" s="169"/>
      <c r="AJ75" s="169"/>
      <c r="AK75" s="174"/>
      <c r="AL75" s="169"/>
      <c r="AM75" s="169"/>
      <c r="AN75" s="174"/>
      <c r="AO75" s="159">
        <v>31.457380000000001</v>
      </c>
      <c r="AP75" s="169"/>
      <c r="AQ75" s="174"/>
      <c r="AR75" s="313"/>
    </row>
    <row r="76" spans="1:44" ht="30.05" customHeight="1" x14ac:dyDescent="0.25">
      <c r="A76" s="314"/>
      <c r="B76" s="315"/>
      <c r="C76" s="315"/>
      <c r="D76" s="173" t="s">
        <v>272</v>
      </c>
      <c r="E76" s="170">
        <f t="shared" si="50"/>
        <v>0</v>
      </c>
      <c r="F76" s="170">
        <f t="shared" si="51"/>
        <v>0</v>
      </c>
      <c r="G76" s="170" t="e">
        <f t="shared" si="39"/>
        <v>#DIV/0!</v>
      </c>
      <c r="H76" s="169"/>
      <c r="I76" s="169"/>
      <c r="J76" s="174"/>
      <c r="K76" s="169"/>
      <c r="L76" s="169"/>
      <c r="M76" s="174"/>
      <c r="N76" s="169"/>
      <c r="O76" s="169"/>
      <c r="P76" s="174"/>
      <c r="Q76" s="169"/>
      <c r="R76" s="169"/>
      <c r="S76" s="174"/>
      <c r="T76" s="169"/>
      <c r="U76" s="169"/>
      <c r="V76" s="174"/>
      <c r="W76" s="169"/>
      <c r="X76" s="169"/>
      <c r="Y76" s="174"/>
      <c r="Z76" s="169"/>
      <c r="AA76" s="169"/>
      <c r="AB76" s="174"/>
      <c r="AC76" s="169"/>
      <c r="AD76" s="169"/>
      <c r="AE76" s="174"/>
      <c r="AF76" s="169"/>
      <c r="AG76" s="169"/>
      <c r="AH76" s="174"/>
      <c r="AI76" s="169"/>
      <c r="AJ76" s="169"/>
      <c r="AK76" s="174"/>
      <c r="AL76" s="169"/>
      <c r="AM76" s="169"/>
      <c r="AN76" s="174"/>
      <c r="AO76" s="169"/>
      <c r="AP76" s="169"/>
      <c r="AQ76" s="174"/>
      <c r="AR76" s="313"/>
    </row>
    <row r="77" spans="1:44" s="116" customFormat="1" ht="22.25" customHeight="1" x14ac:dyDescent="0.3">
      <c r="A77" s="314" t="s">
        <v>323</v>
      </c>
      <c r="B77" s="315" t="s">
        <v>305</v>
      </c>
      <c r="C77" s="315" t="s">
        <v>467</v>
      </c>
      <c r="D77" s="176" t="s">
        <v>41</v>
      </c>
      <c r="E77" s="170">
        <f t="shared" si="50"/>
        <v>65150.711239999997</v>
      </c>
      <c r="F77" s="170">
        <f t="shared" si="51"/>
        <v>65107.302039999995</v>
      </c>
      <c r="G77" s="170">
        <f t="shared" si="39"/>
        <v>99.933371103440308</v>
      </c>
      <c r="H77" s="170">
        <f>SUM(H78:H80)</f>
        <v>0</v>
      </c>
      <c r="I77" s="170">
        <f t="shared" ref="I77:AQ77" si="57">SUM(I78:I80)</f>
        <v>0</v>
      </c>
      <c r="J77" s="170">
        <f t="shared" si="57"/>
        <v>0</v>
      </c>
      <c r="K77" s="170">
        <f t="shared" si="57"/>
        <v>0</v>
      </c>
      <c r="L77" s="170">
        <f t="shared" si="57"/>
        <v>0</v>
      </c>
      <c r="M77" s="170">
        <f t="shared" si="57"/>
        <v>0</v>
      </c>
      <c r="N77" s="170">
        <f t="shared" si="57"/>
        <v>58413.1008</v>
      </c>
      <c r="O77" s="170">
        <f t="shared" si="57"/>
        <v>58413.1008</v>
      </c>
      <c r="P77" s="170">
        <f>O77*100/N77</f>
        <v>100</v>
      </c>
      <c r="Q77" s="170">
        <f t="shared" si="57"/>
        <v>1951.8986399999999</v>
      </c>
      <c r="R77" s="170">
        <f t="shared" si="57"/>
        <v>1951.8986399999999</v>
      </c>
      <c r="S77" s="170">
        <f t="shared" si="57"/>
        <v>0</v>
      </c>
      <c r="T77" s="170">
        <f t="shared" si="57"/>
        <v>1506.69424</v>
      </c>
      <c r="U77" s="170">
        <f t="shared" si="57"/>
        <v>1506.69424</v>
      </c>
      <c r="V77" s="170">
        <f t="shared" si="57"/>
        <v>0</v>
      </c>
      <c r="W77" s="170">
        <f t="shared" si="57"/>
        <v>0</v>
      </c>
      <c r="X77" s="170">
        <f t="shared" si="57"/>
        <v>0</v>
      </c>
      <c r="Y77" s="170">
        <f t="shared" si="57"/>
        <v>0</v>
      </c>
      <c r="Z77" s="170">
        <f t="shared" si="57"/>
        <v>3227.1336000000001</v>
      </c>
      <c r="AA77" s="170">
        <f t="shared" si="57"/>
        <v>3227.1336000000001</v>
      </c>
      <c r="AB77" s="170">
        <f t="shared" si="57"/>
        <v>0</v>
      </c>
      <c r="AC77" s="170">
        <f t="shared" si="57"/>
        <v>8.4747599999999998</v>
      </c>
      <c r="AD77" s="170">
        <f t="shared" si="57"/>
        <v>8.4747599999999998</v>
      </c>
      <c r="AE77" s="170">
        <f t="shared" si="57"/>
        <v>0</v>
      </c>
      <c r="AF77" s="170">
        <f t="shared" si="57"/>
        <v>0</v>
      </c>
      <c r="AG77" s="170">
        <f t="shared" si="57"/>
        <v>0</v>
      </c>
      <c r="AH77" s="170">
        <f t="shared" si="57"/>
        <v>0</v>
      </c>
      <c r="AI77" s="170">
        <f t="shared" si="57"/>
        <v>0</v>
      </c>
      <c r="AJ77" s="170">
        <f t="shared" si="57"/>
        <v>0</v>
      </c>
      <c r="AK77" s="170">
        <f t="shared" si="57"/>
        <v>0</v>
      </c>
      <c r="AL77" s="170">
        <f t="shared" si="57"/>
        <v>0</v>
      </c>
      <c r="AM77" s="170">
        <f t="shared" si="57"/>
        <v>0</v>
      </c>
      <c r="AN77" s="170">
        <f t="shared" si="57"/>
        <v>0</v>
      </c>
      <c r="AO77" s="170">
        <f t="shared" si="57"/>
        <v>43.409199999999998</v>
      </c>
      <c r="AP77" s="170">
        <f t="shared" si="57"/>
        <v>0</v>
      </c>
      <c r="AQ77" s="170">
        <f t="shared" si="57"/>
        <v>0</v>
      </c>
      <c r="AR77" s="313"/>
    </row>
    <row r="78" spans="1:44" x14ac:dyDescent="0.3">
      <c r="A78" s="314"/>
      <c r="B78" s="315"/>
      <c r="C78" s="315"/>
      <c r="D78" s="172" t="s">
        <v>37</v>
      </c>
      <c r="E78" s="170">
        <f t="shared" si="50"/>
        <v>0</v>
      </c>
      <c r="F78" s="170">
        <f t="shared" si="51"/>
        <v>0</v>
      </c>
      <c r="G78" s="170" t="e">
        <f t="shared" si="39"/>
        <v>#DIV/0!</v>
      </c>
      <c r="H78" s="169"/>
      <c r="I78" s="169"/>
      <c r="J78" s="174"/>
      <c r="K78" s="169"/>
      <c r="L78" s="169"/>
      <c r="M78" s="174"/>
      <c r="N78" s="169"/>
      <c r="O78" s="169"/>
      <c r="P78" s="174"/>
      <c r="Q78" s="169"/>
      <c r="R78" s="169"/>
      <c r="S78" s="174"/>
      <c r="T78" s="169"/>
      <c r="U78" s="169"/>
      <c r="V78" s="174"/>
      <c r="W78" s="169"/>
      <c r="X78" s="169"/>
      <c r="Y78" s="174"/>
      <c r="Z78" s="169"/>
      <c r="AA78" s="169"/>
      <c r="AB78" s="174"/>
      <c r="AC78" s="169"/>
      <c r="AD78" s="169"/>
      <c r="AE78" s="174"/>
      <c r="AF78" s="169"/>
      <c r="AG78" s="169"/>
      <c r="AH78" s="174"/>
      <c r="AI78" s="169"/>
      <c r="AJ78" s="169"/>
      <c r="AK78" s="169"/>
      <c r="AL78" s="169"/>
      <c r="AM78" s="169"/>
      <c r="AN78" s="174"/>
      <c r="AO78" s="169"/>
      <c r="AP78" s="169"/>
      <c r="AQ78" s="174"/>
      <c r="AR78" s="313"/>
    </row>
    <row r="79" spans="1:44" ht="31.15" customHeight="1" x14ac:dyDescent="0.3">
      <c r="A79" s="314"/>
      <c r="B79" s="315"/>
      <c r="C79" s="315"/>
      <c r="D79" s="172" t="s">
        <v>2</v>
      </c>
      <c r="E79" s="170">
        <f t="shared" si="50"/>
        <v>0</v>
      </c>
      <c r="F79" s="170">
        <f t="shared" si="51"/>
        <v>0</v>
      </c>
      <c r="G79" s="170" t="e">
        <f t="shared" si="39"/>
        <v>#DIV/0!</v>
      </c>
      <c r="H79" s="169"/>
      <c r="I79" s="169"/>
      <c r="J79" s="174"/>
      <c r="K79" s="169"/>
      <c r="L79" s="169"/>
      <c r="M79" s="174"/>
      <c r="N79" s="169"/>
      <c r="O79" s="169"/>
      <c r="P79" s="174"/>
      <c r="Q79" s="169"/>
      <c r="R79" s="169"/>
      <c r="S79" s="174"/>
      <c r="T79" s="169"/>
      <c r="U79" s="169"/>
      <c r="V79" s="174"/>
      <c r="W79" s="169"/>
      <c r="X79" s="169"/>
      <c r="Y79" s="174"/>
      <c r="Z79" s="169"/>
      <c r="AA79" s="169"/>
      <c r="AB79" s="174"/>
      <c r="AC79" s="169"/>
      <c r="AD79" s="169"/>
      <c r="AE79" s="174"/>
      <c r="AF79" s="169"/>
      <c r="AG79" s="169"/>
      <c r="AH79" s="174"/>
      <c r="AI79" s="169"/>
      <c r="AJ79" s="169"/>
      <c r="AK79" s="174"/>
      <c r="AL79" s="169"/>
      <c r="AM79" s="169"/>
      <c r="AN79" s="174"/>
      <c r="AO79" s="169"/>
      <c r="AP79" s="169"/>
      <c r="AQ79" s="174"/>
      <c r="AR79" s="313"/>
    </row>
    <row r="80" spans="1:44" ht="21.8" customHeight="1" x14ac:dyDescent="0.3">
      <c r="A80" s="314"/>
      <c r="B80" s="315"/>
      <c r="C80" s="315"/>
      <c r="D80" s="172" t="s">
        <v>43</v>
      </c>
      <c r="E80" s="170">
        <f t="shared" si="50"/>
        <v>65150.711239999997</v>
      </c>
      <c r="F80" s="170">
        <f t="shared" si="51"/>
        <v>65107.302039999995</v>
      </c>
      <c r="G80" s="170">
        <f t="shared" si="39"/>
        <v>99.933371103440308</v>
      </c>
      <c r="H80" s="169"/>
      <c r="I80" s="169"/>
      <c r="J80" s="174"/>
      <c r="K80" s="169"/>
      <c r="L80" s="169"/>
      <c r="M80" s="174"/>
      <c r="N80" s="169">
        <v>58413.1008</v>
      </c>
      <c r="O80" s="169">
        <v>58413.1008</v>
      </c>
      <c r="P80" s="170">
        <f t="shared" ref="P80:P81" si="58">O80*100/N80</f>
        <v>100</v>
      </c>
      <c r="Q80" s="169">
        <v>1951.8986399999999</v>
      </c>
      <c r="R80" s="169">
        <v>1951.8986399999999</v>
      </c>
      <c r="S80" s="174"/>
      <c r="T80" s="169">
        <v>1506.69424</v>
      </c>
      <c r="U80" s="169">
        <v>1506.69424</v>
      </c>
      <c r="V80" s="174"/>
      <c r="W80" s="169"/>
      <c r="X80" s="169"/>
      <c r="Y80" s="174"/>
      <c r="Z80" s="169">
        <v>3227.1336000000001</v>
      </c>
      <c r="AA80" s="169">
        <v>3227.1336000000001</v>
      </c>
      <c r="AB80" s="174"/>
      <c r="AC80" s="169">
        <v>8.4747599999999998</v>
      </c>
      <c r="AD80" s="169">
        <v>8.4747599999999998</v>
      </c>
      <c r="AE80" s="174"/>
      <c r="AF80" s="169"/>
      <c r="AG80" s="169"/>
      <c r="AH80" s="174"/>
      <c r="AI80" s="169"/>
      <c r="AJ80" s="169"/>
      <c r="AK80" s="174"/>
      <c r="AL80" s="169"/>
      <c r="AM80" s="169"/>
      <c r="AN80" s="174"/>
      <c r="AO80" s="169">
        <f>51.88396-8.47476</f>
        <v>43.409199999999998</v>
      </c>
      <c r="AP80" s="169"/>
      <c r="AQ80" s="174"/>
      <c r="AR80" s="313"/>
    </row>
    <row r="81" spans="1:44" ht="30.05" customHeight="1" x14ac:dyDescent="0.25">
      <c r="A81" s="314"/>
      <c r="B81" s="315"/>
      <c r="C81" s="315"/>
      <c r="D81" s="173" t="s">
        <v>272</v>
      </c>
      <c r="E81" s="170">
        <f t="shared" si="50"/>
        <v>64866.437279999998</v>
      </c>
      <c r="F81" s="170">
        <f t="shared" si="51"/>
        <v>64866.437279999998</v>
      </c>
      <c r="G81" s="170">
        <f t="shared" si="39"/>
        <v>100</v>
      </c>
      <c r="H81" s="169"/>
      <c r="I81" s="169"/>
      <c r="J81" s="174"/>
      <c r="K81" s="169"/>
      <c r="L81" s="169"/>
      <c r="M81" s="174"/>
      <c r="N81" s="169">
        <v>58413.1008</v>
      </c>
      <c r="O81" s="169">
        <v>58413.1008</v>
      </c>
      <c r="P81" s="170">
        <f t="shared" si="58"/>
        <v>100</v>
      </c>
      <c r="Q81" s="169">
        <v>1053.3364799999999</v>
      </c>
      <c r="R81" s="169">
        <v>1053.3364799999999</v>
      </c>
      <c r="S81" s="174"/>
      <c r="T81" s="169">
        <v>2405.2564000000002</v>
      </c>
      <c r="U81" s="169">
        <v>2405.2564000000002</v>
      </c>
      <c r="V81" s="174"/>
      <c r="W81" s="169"/>
      <c r="X81" s="169"/>
      <c r="Y81" s="174"/>
      <c r="Z81" s="169">
        <v>2994.7435999999998</v>
      </c>
      <c r="AA81" s="169">
        <v>2994.7435999999998</v>
      </c>
      <c r="AB81" s="174"/>
      <c r="AC81" s="186"/>
      <c r="AD81" s="169"/>
      <c r="AE81" s="174"/>
      <c r="AF81" s="169"/>
      <c r="AG81" s="169"/>
      <c r="AH81" s="174"/>
      <c r="AI81" s="169"/>
      <c r="AJ81" s="169"/>
      <c r="AK81" s="174"/>
      <c r="AL81" s="169"/>
      <c r="AM81" s="169"/>
      <c r="AN81" s="174"/>
      <c r="AO81" s="186"/>
      <c r="AP81" s="169"/>
      <c r="AQ81" s="174"/>
      <c r="AR81" s="313"/>
    </row>
    <row r="82" spans="1:44" s="116" customFormat="1" ht="22.25" customHeight="1" x14ac:dyDescent="0.3">
      <c r="A82" s="314" t="s">
        <v>322</v>
      </c>
      <c r="B82" s="315" t="s">
        <v>547</v>
      </c>
      <c r="C82" s="315" t="s">
        <v>467</v>
      </c>
      <c r="D82" s="176" t="s">
        <v>41</v>
      </c>
      <c r="E82" s="170">
        <f t="shared" si="50"/>
        <v>1185.4582</v>
      </c>
      <c r="F82" s="170">
        <f t="shared" si="51"/>
        <v>118.54582000000001</v>
      </c>
      <c r="G82" s="170">
        <f t="shared" si="39"/>
        <v>10</v>
      </c>
      <c r="H82" s="170">
        <f>SUM(H83:H85)</f>
        <v>0</v>
      </c>
      <c r="I82" s="170">
        <f t="shared" ref="I82:AQ82" si="59">SUM(I83:I85)</f>
        <v>0</v>
      </c>
      <c r="J82" s="170">
        <f t="shared" si="59"/>
        <v>0</v>
      </c>
      <c r="K82" s="170">
        <f t="shared" si="59"/>
        <v>0</v>
      </c>
      <c r="L82" s="170">
        <f t="shared" si="59"/>
        <v>0</v>
      </c>
      <c r="M82" s="170">
        <f t="shared" si="59"/>
        <v>0</v>
      </c>
      <c r="N82" s="170">
        <f t="shared" si="59"/>
        <v>0</v>
      </c>
      <c r="O82" s="170">
        <f t="shared" si="59"/>
        <v>0</v>
      </c>
      <c r="P82" s="170">
        <f t="shared" si="59"/>
        <v>0</v>
      </c>
      <c r="Q82" s="170">
        <f t="shared" si="59"/>
        <v>0</v>
      </c>
      <c r="R82" s="170">
        <f t="shared" si="59"/>
        <v>0</v>
      </c>
      <c r="S82" s="170">
        <f t="shared" si="59"/>
        <v>0</v>
      </c>
      <c r="T82" s="170">
        <f t="shared" si="59"/>
        <v>0</v>
      </c>
      <c r="U82" s="170">
        <f t="shared" si="59"/>
        <v>0</v>
      </c>
      <c r="V82" s="170">
        <f t="shared" si="59"/>
        <v>0</v>
      </c>
      <c r="W82" s="170">
        <f t="shared" si="59"/>
        <v>0</v>
      </c>
      <c r="X82" s="170">
        <f t="shared" si="59"/>
        <v>0</v>
      </c>
      <c r="Y82" s="170">
        <f t="shared" si="59"/>
        <v>0</v>
      </c>
      <c r="Z82" s="170">
        <f t="shared" si="59"/>
        <v>118.54582000000001</v>
      </c>
      <c r="AA82" s="170">
        <f t="shared" si="59"/>
        <v>118.54582000000001</v>
      </c>
      <c r="AB82" s="170">
        <f t="shared" si="59"/>
        <v>0</v>
      </c>
      <c r="AC82" s="170">
        <f t="shared" si="59"/>
        <v>0</v>
      </c>
      <c r="AD82" s="170">
        <f t="shared" si="59"/>
        <v>0</v>
      </c>
      <c r="AE82" s="170">
        <f t="shared" si="59"/>
        <v>0</v>
      </c>
      <c r="AF82" s="170">
        <f t="shared" si="59"/>
        <v>0</v>
      </c>
      <c r="AG82" s="170">
        <f t="shared" si="59"/>
        <v>0</v>
      </c>
      <c r="AH82" s="170">
        <f t="shared" si="59"/>
        <v>0</v>
      </c>
      <c r="AI82" s="170">
        <f t="shared" si="59"/>
        <v>0</v>
      </c>
      <c r="AJ82" s="170">
        <f t="shared" si="59"/>
        <v>0</v>
      </c>
      <c r="AK82" s="170">
        <f t="shared" si="59"/>
        <v>0</v>
      </c>
      <c r="AL82" s="170">
        <f t="shared" si="59"/>
        <v>0</v>
      </c>
      <c r="AM82" s="170">
        <f t="shared" si="59"/>
        <v>0</v>
      </c>
      <c r="AN82" s="170">
        <f t="shared" si="59"/>
        <v>0</v>
      </c>
      <c r="AO82" s="170">
        <f t="shared" si="59"/>
        <v>1066.91238</v>
      </c>
      <c r="AP82" s="170">
        <f t="shared" si="59"/>
        <v>0</v>
      </c>
      <c r="AQ82" s="170">
        <f t="shared" si="59"/>
        <v>0</v>
      </c>
      <c r="AR82" s="313"/>
    </row>
    <row r="83" spans="1:44" x14ac:dyDescent="0.3">
      <c r="A83" s="314"/>
      <c r="B83" s="315"/>
      <c r="C83" s="315"/>
      <c r="D83" s="172" t="s">
        <v>37</v>
      </c>
      <c r="E83" s="170">
        <f t="shared" si="50"/>
        <v>0</v>
      </c>
      <c r="F83" s="170">
        <f t="shared" si="51"/>
        <v>0</v>
      </c>
      <c r="G83" s="170" t="e">
        <f t="shared" si="39"/>
        <v>#DIV/0!</v>
      </c>
      <c r="H83" s="169"/>
      <c r="I83" s="169"/>
      <c r="J83" s="174"/>
      <c r="K83" s="169"/>
      <c r="L83" s="169"/>
      <c r="M83" s="174"/>
      <c r="N83" s="169"/>
      <c r="O83" s="169"/>
      <c r="P83" s="174"/>
      <c r="Q83" s="169"/>
      <c r="R83" s="169"/>
      <c r="S83" s="174"/>
      <c r="T83" s="169"/>
      <c r="U83" s="169"/>
      <c r="V83" s="174"/>
      <c r="W83" s="169"/>
      <c r="X83" s="169"/>
      <c r="Y83" s="174"/>
      <c r="Z83" s="169"/>
      <c r="AA83" s="169"/>
      <c r="AB83" s="174"/>
      <c r="AC83" s="169"/>
      <c r="AD83" s="169"/>
      <c r="AE83" s="174"/>
      <c r="AF83" s="169"/>
      <c r="AG83" s="169"/>
      <c r="AH83" s="174"/>
      <c r="AI83" s="169"/>
      <c r="AJ83" s="169"/>
      <c r="AK83" s="169"/>
      <c r="AL83" s="169"/>
      <c r="AM83" s="169"/>
      <c r="AN83" s="174"/>
      <c r="AO83" s="169"/>
      <c r="AP83" s="169"/>
      <c r="AQ83" s="174"/>
      <c r="AR83" s="313"/>
    </row>
    <row r="84" spans="1:44" ht="31.15" customHeight="1" x14ac:dyDescent="0.3">
      <c r="A84" s="314"/>
      <c r="B84" s="315"/>
      <c r="C84" s="315"/>
      <c r="D84" s="172" t="s">
        <v>2</v>
      </c>
      <c r="E84" s="170">
        <f t="shared" si="50"/>
        <v>0</v>
      </c>
      <c r="F84" s="170">
        <f t="shared" si="51"/>
        <v>0</v>
      </c>
      <c r="G84" s="170" t="e">
        <f t="shared" si="39"/>
        <v>#DIV/0!</v>
      </c>
      <c r="H84" s="169"/>
      <c r="I84" s="169"/>
      <c r="J84" s="174"/>
      <c r="K84" s="169"/>
      <c r="L84" s="169"/>
      <c r="M84" s="174"/>
      <c r="N84" s="169"/>
      <c r="O84" s="169"/>
      <c r="P84" s="174"/>
      <c r="Q84" s="169"/>
      <c r="R84" s="169"/>
      <c r="S84" s="174"/>
      <c r="T84" s="169"/>
      <c r="U84" s="169"/>
      <c r="V84" s="174"/>
      <c r="W84" s="169"/>
      <c r="X84" s="169"/>
      <c r="Y84" s="174"/>
      <c r="Z84" s="169"/>
      <c r="AA84" s="169"/>
      <c r="AB84" s="174"/>
      <c r="AC84" s="169"/>
      <c r="AD84" s="169"/>
      <c r="AE84" s="174"/>
      <c r="AF84" s="169"/>
      <c r="AG84" s="169"/>
      <c r="AH84" s="174"/>
      <c r="AI84" s="169"/>
      <c r="AJ84" s="169"/>
      <c r="AK84" s="174"/>
      <c r="AL84" s="169"/>
      <c r="AM84" s="169"/>
      <c r="AN84" s="174"/>
      <c r="AO84" s="169"/>
      <c r="AP84" s="169"/>
      <c r="AQ84" s="174"/>
      <c r="AR84" s="313"/>
    </row>
    <row r="85" spans="1:44" ht="21.8" customHeight="1" x14ac:dyDescent="0.3">
      <c r="A85" s="314"/>
      <c r="B85" s="315"/>
      <c r="C85" s="315"/>
      <c r="D85" s="172" t="s">
        <v>43</v>
      </c>
      <c r="E85" s="170">
        <f t="shared" si="50"/>
        <v>1185.4582</v>
      </c>
      <c r="F85" s="170">
        <f t="shared" si="51"/>
        <v>118.54582000000001</v>
      </c>
      <c r="G85" s="170">
        <f t="shared" si="39"/>
        <v>10</v>
      </c>
      <c r="H85" s="169"/>
      <c r="I85" s="169"/>
      <c r="J85" s="174"/>
      <c r="K85" s="169"/>
      <c r="L85" s="169"/>
      <c r="M85" s="174"/>
      <c r="N85" s="169"/>
      <c r="O85" s="169"/>
      <c r="P85" s="174"/>
      <c r="Q85" s="169"/>
      <c r="R85" s="169"/>
      <c r="S85" s="174"/>
      <c r="T85" s="169"/>
      <c r="U85" s="169"/>
      <c r="V85" s="174"/>
      <c r="W85" s="169"/>
      <c r="X85" s="169"/>
      <c r="Y85" s="174"/>
      <c r="Z85" s="169">
        <v>118.54582000000001</v>
      </c>
      <c r="AA85" s="169">
        <v>118.54582000000001</v>
      </c>
      <c r="AB85" s="174"/>
      <c r="AC85" s="159"/>
      <c r="AD85" s="169"/>
      <c r="AE85" s="174"/>
      <c r="AF85" s="169"/>
      <c r="AG85" s="169"/>
      <c r="AH85" s="174"/>
      <c r="AI85" s="169"/>
      <c r="AJ85" s="169"/>
      <c r="AK85" s="174"/>
      <c r="AL85" s="159"/>
      <c r="AM85" s="169"/>
      <c r="AN85" s="174"/>
      <c r="AO85" s="159">
        <f>1185.4582-118.54582</f>
        <v>1066.91238</v>
      </c>
      <c r="AP85" s="169"/>
      <c r="AQ85" s="174"/>
      <c r="AR85" s="313"/>
    </row>
    <row r="86" spans="1:44" ht="30.05" customHeight="1" x14ac:dyDescent="0.25">
      <c r="A86" s="314"/>
      <c r="B86" s="315"/>
      <c r="C86" s="315"/>
      <c r="D86" s="173" t="s">
        <v>272</v>
      </c>
      <c r="E86" s="170">
        <f t="shared" si="50"/>
        <v>0</v>
      </c>
      <c r="F86" s="170">
        <f t="shared" si="51"/>
        <v>0</v>
      </c>
      <c r="G86" s="170" t="e">
        <f t="shared" si="39"/>
        <v>#DIV/0!</v>
      </c>
      <c r="H86" s="169"/>
      <c r="I86" s="169"/>
      <c r="J86" s="174"/>
      <c r="K86" s="169"/>
      <c r="L86" s="169"/>
      <c r="M86" s="174"/>
      <c r="N86" s="169"/>
      <c r="O86" s="169"/>
      <c r="P86" s="174"/>
      <c r="Q86" s="169"/>
      <c r="R86" s="169"/>
      <c r="S86" s="174"/>
      <c r="T86" s="169"/>
      <c r="U86" s="169"/>
      <c r="V86" s="174"/>
      <c r="W86" s="169"/>
      <c r="X86" s="169"/>
      <c r="Y86" s="174"/>
      <c r="Z86" s="169"/>
      <c r="AA86" s="169"/>
      <c r="AB86" s="174"/>
      <c r="AC86" s="169"/>
      <c r="AD86" s="169"/>
      <c r="AE86" s="174"/>
      <c r="AF86" s="169"/>
      <c r="AG86" s="169"/>
      <c r="AH86" s="174"/>
      <c r="AI86" s="169"/>
      <c r="AJ86" s="169"/>
      <c r="AK86" s="174"/>
      <c r="AL86" s="169"/>
      <c r="AM86" s="169"/>
      <c r="AN86" s="174"/>
      <c r="AO86" s="169"/>
      <c r="AP86" s="169"/>
      <c r="AQ86" s="174"/>
      <c r="AR86" s="313"/>
    </row>
    <row r="87" spans="1:44" s="116" customFormat="1" ht="22.25" customHeight="1" x14ac:dyDescent="0.3">
      <c r="A87" s="314" t="s">
        <v>321</v>
      </c>
      <c r="B87" s="315" t="s">
        <v>452</v>
      </c>
      <c r="C87" s="315" t="s">
        <v>467</v>
      </c>
      <c r="D87" s="176" t="s">
        <v>41</v>
      </c>
      <c r="E87" s="170">
        <f t="shared" si="50"/>
        <v>762.59209999999985</v>
      </c>
      <c r="F87" s="170">
        <f t="shared" si="51"/>
        <v>76.259209999999996</v>
      </c>
      <c r="G87" s="170">
        <f t="shared" si="39"/>
        <v>10.000000000000002</v>
      </c>
      <c r="H87" s="170">
        <f>SUM(H88:H90)</f>
        <v>0</v>
      </c>
      <c r="I87" s="170">
        <f t="shared" ref="I87:AQ87" si="60">SUM(I88:I90)</f>
        <v>0</v>
      </c>
      <c r="J87" s="170">
        <f t="shared" si="60"/>
        <v>0</v>
      </c>
      <c r="K87" s="170">
        <f t="shared" si="60"/>
        <v>0</v>
      </c>
      <c r="L87" s="170">
        <f t="shared" si="60"/>
        <v>0</v>
      </c>
      <c r="M87" s="170">
        <f t="shared" si="60"/>
        <v>0</v>
      </c>
      <c r="N87" s="170">
        <f t="shared" si="60"/>
        <v>0</v>
      </c>
      <c r="O87" s="170">
        <f t="shared" si="60"/>
        <v>0</v>
      </c>
      <c r="P87" s="170">
        <f t="shared" si="60"/>
        <v>0</v>
      </c>
      <c r="Q87" s="170">
        <f t="shared" si="60"/>
        <v>0</v>
      </c>
      <c r="R87" s="170">
        <f t="shared" si="60"/>
        <v>0</v>
      </c>
      <c r="S87" s="170">
        <f t="shared" si="60"/>
        <v>0</v>
      </c>
      <c r="T87" s="170">
        <f t="shared" si="60"/>
        <v>0</v>
      </c>
      <c r="U87" s="170">
        <f t="shared" si="60"/>
        <v>0</v>
      </c>
      <c r="V87" s="170">
        <f t="shared" si="60"/>
        <v>0</v>
      </c>
      <c r="W87" s="170">
        <f t="shared" si="60"/>
        <v>0</v>
      </c>
      <c r="X87" s="170">
        <f t="shared" si="60"/>
        <v>0</v>
      </c>
      <c r="Y87" s="170">
        <f t="shared" si="60"/>
        <v>0</v>
      </c>
      <c r="Z87" s="170">
        <f t="shared" si="60"/>
        <v>76.259209999999996</v>
      </c>
      <c r="AA87" s="170">
        <f t="shared" si="60"/>
        <v>76.259209999999996</v>
      </c>
      <c r="AB87" s="170">
        <f t="shared" si="60"/>
        <v>0</v>
      </c>
      <c r="AC87" s="170">
        <f t="shared" si="60"/>
        <v>0</v>
      </c>
      <c r="AD87" s="170">
        <f t="shared" si="60"/>
        <v>0</v>
      </c>
      <c r="AE87" s="170">
        <f t="shared" si="60"/>
        <v>0</v>
      </c>
      <c r="AF87" s="170">
        <f t="shared" si="60"/>
        <v>0</v>
      </c>
      <c r="AG87" s="170">
        <f t="shared" si="60"/>
        <v>0</v>
      </c>
      <c r="AH87" s="170">
        <f t="shared" si="60"/>
        <v>0</v>
      </c>
      <c r="AI87" s="170">
        <f t="shared" si="60"/>
        <v>0</v>
      </c>
      <c r="AJ87" s="170">
        <f t="shared" si="60"/>
        <v>0</v>
      </c>
      <c r="AK87" s="170">
        <f t="shared" si="60"/>
        <v>0</v>
      </c>
      <c r="AL87" s="170">
        <f t="shared" si="60"/>
        <v>0</v>
      </c>
      <c r="AM87" s="170">
        <f t="shared" si="60"/>
        <v>0</v>
      </c>
      <c r="AN87" s="170">
        <f t="shared" si="60"/>
        <v>0</v>
      </c>
      <c r="AO87" s="170">
        <f t="shared" si="60"/>
        <v>686.33288999999991</v>
      </c>
      <c r="AP87" s="170">
        <f t="shared" si="60"/>
        <v>0</v>
      </c>
      <c r="AQ87" s="170">
        <f t="shared" si="60"/>
        <v>0</v>
      </c>
      <c r="AR87" s="313"/>
    </row>
    <row r="88" spans="1:44" x14ac:dyDescent="0.3">
      <c r="A88" s="314"/>
      <c r="B88" s="315"/>
      <c r="C88" s="315"/>
      <c r="D88" s="172" t="s">
        <v>37</v>
      </c>
      <c r="E88" s="170">
        <f t="shared" si="50"/>
        <v>0</v>
      </c>
      <c r="F88" s="170">
        <f t="shared" si="51"/>
        <v>0</v>
      </c>
      <c r="G88" s="170" t="e">
        <f t="shared" si="39"/>
        <v>#DIV/0!</v>
      </c>
      <c r="H88" s="169"/>
      <c r="I88" s="169"/>
      <c r="J88" s="174"/>
      <c r="K88" s="169"/>
      <c r="L88" s="169"/>
      <c r="M88" s="174"/>
      <c r="N88" s="169"/>
      <c r="O88" s="169"/>
      <c r="P88" s="174"/>
      <c r="Q88" s="169"/>
      <c r="R88" s="169"/>
      <c r="S88" s="174"/>
      <c r="T88" s="169"/>
      <c r="U88" s="169"/>
      <c r="V88" s="174"/>
      <c r="W88" s="169"/>
      <c r="X88" s="169"/>
      <c r="Y88" s="174"/>
      <c r="Z88" s="169"/>
      <c r="AA88" s="169"/>
      <c r="AB88" s="174"/>
      <c r="AC88" s="169"/>
      <c r="AD88" s="169"/>
      <c r="AE88" s="174"/>
      <c r="AF88" s="169"/>
      <c r="AG88" s="169"/>
      <c r="AH88" s="174"/>
      <c r="AI88" s="169"/>
      <c r="AJ88" s="169"/>
      <c r="AK88" s="169"/>
      <c r="AL88" s="169"/>
      <c r="AM88" s="169"/>
      <c r="AN88" s="174"/>
      <c r="AO88" s="169"/>
      <c r="AP88" s="169"/>
      <c r="AQ88" s="174"/>
      <c r="AR88" s="313"/>
    </row>
    <row r="89" spans="1:44" ht="31.15" customHeight="1" x14ac:dyDescent="0.3">
      <c r="A89" s="314"/>
      <c r="B89" s="315"/>
      <c r="C89" s="315"/>
      <c r="D89" s="172" t="s">
        <v>2</v>
      </c>
      <c r="E89" s="170">
        <f t="shared" si="50"/>
        <v>0</v>
      </c>
      <c r="F89" s="170">
        <f t="shared" si="51"/>
        <v>0</v>
      </c>
      <c r="G89" s="170" t="e">
        <f t="shared" si="39"/>
        <v>#DIV/0!</v>
      </c>
      <c r="H89" s="169"/>
      <c r="I89" s="169"/>
      <c r="J89" s="174"/>
      <c r="K89" s="169"/>
      <c r="L89" s="169"/>
      <c r="M89" s="174"/>
      <c r="N89" s="169"/>
      <c r="O89" s="169"/>
      <c r="P89" s="174"/>
      <c r="Q89" s="169"/>
      <c r="R89" s="169"/>
      <c r="S89" s="174"/>
      <c r="T89" s="169"/>
      <c r="U89" s="169"/>
      <c r="V89" s="174"/>
      <c r="W89" s="169"/>
      <c r="X89" s="169"/>
      <c r="Y89" s="174"/>
      <c r="Z89" s="169"/>
      <c r="AA89" s="169"/>
      <c r="AB89" s="174"/>
      <c r="AC89" s="169"/>
      <c r="AD89" s="169"/>
      <c r="AE89" s="174"/>
      <c r="AF89" s="169"/>
      <c r="AG89" s="169"/>
      <c r="AH89" s="174"/>
      <c r="AI89" s="169"/>
      <c r="AJ89" s="169"/>
      <c r="AK89" s="174"/>
      <c r="AL89" s="169"/>
      <c r="AM89" s="169"/>
      <c r="AN89" s="174"/>
      <c r="AO89" s="169"/>
      <c r="AP89" s="169"/>
      <c r="AQ89" s="174"/>
      <c r="AR89" s="313"/>
    </row>
    <row r="90" spans="1:44" ht="21.8" customHeight="1" x14ac:dyDescent="0.3">
      <c r="A90" s="314"/>
      <c r="B90" s="315"/>
      <c r="C90" s="315"/>
      <c r="D90" s="172" t="s">
        <v>43</v>
      </c>
      <c r="E90" s="170">
        <f t="shared" si="50"/>
        <v>762.59209999999985</v>
      </c>
      <c r="F90" s="170">
        <f t="shared" si="51"/>
        <v>76.259209999999996</v>
      </c>
      <c r="G90" s="170">
        <f t="shared" si="39"/>
        <v>10.000000000000002</v>
      </c>
      <c r="H90" s="169"/>
      <c r="I90" s="169"/>
      <c r="J90" s="174"/>
      <c r="K90" s="169"/>
      <c r="L90" s="169"/>
      <c r="M90" s="174"/>
      <c r="N90" s="169"/>
      <c r="O90" s="169"/>
      <c r="P90" s="174"/>
      <c r="Q90" s="169"/>
      <c r="R90" s="169"/>
      <c r="S90" s="174"/>
      <c r="T90" s="169"/>
      <c r="U90" s="169"/>
      <c r="V90" s="174"/>
      <c r="W90" s="169"/>
      <c r="X90" s="169"/>
      <c r="Y90" s="174"/>
      <c r="Z90" s="169">
        <v>76.259209999999996</v>
      </c>
      <c r="AA90" s="169">
        <v>76.259209999999996</v>
      </c>
      <c r="AB90" s="174"/>
      <c r="AC90" s="159"/>
      <c r="AD90" s="169"/>
      <c r="AE90" s="174"/>
      <c r="AF90" s="169"/>
      <c r="AG90" s="169"/>
      <c r="AH90" s="174"/>
      <c r="AI90" s="169"/>
      <c r="AJ90" s="169"/>
      <c r="AK90" s="174"/>
      <c r="AL90" s="159"/>
      <c r="AM90" s="169"/>
      <c r="AN90" s="174"/>
      <c r="AO90" s="159">
        <f>762.5921-76.25921</f>
        <v>686.33288999999991</v>
      </c>
      <c r="AP90" s="169"/>
      <c r="AQ90" s="174"/>
      <c r="AR90" s="313"/>
    </row>
    <row r="91" spans="1:44" ht="30.05" customHeight="1" x14ac:dyDescent="0.25">
      <c r="A91" s="314"/>
      <c r="B91" s="315"/>
      <c r="C91" s="315"/>
      <c r="D91" s="173" t="s">
        <v>272</v>
      </c>
      <c r="E91" s="170">
        <f t="shared" si="50"/>
        <v>0</v>
      </c>
      <c r="F91" s="170">
        <f t="shared" si="51"/>
        <v>0</v>
      </c>
      <c r="G91" s="170" t="e">
        <f t="shared" si="39"/>
        <v>#DIV/0!</v>
      </c>
      <c r="H91" s="169"/>
      <c r="I91" s="169"/>
      <c r="J91" s="174"/>
      <c r="K91" s="169"/>
      <c r="L91" s="169"/>
      <c r="M91" s="174"/>
      <c r="N91" s="169"/>
      <c r="O91" s="169"/>
      <c r="P91" s="174"/>
      <c r="Q91" s="169"/>
      <c r="R91" s="169"/>
      <c r="S91" s="174"/>
      <c r="T91" s="169"/>
      <c r="U91" s="169"/>
      <c r="V91" s="174"/>
      <c r="W91" s="169"/>
      <c r="X91" s="169"/>
      <c r="Y91" s="174"/>
      <c r="Z91" s="169"/>
      <c r="AA91" s="169"/>
      <c r="AB91" s="174"/>
      <c r="AC91" s="169"/>
      <c r="AD91" s="169"/>
      <c r="AE91" s="174"/>
      <c r="AF91" s="169"/>
      <c r="AG91" s="169"/>
      <c r="AH91" s="174"/>
      <c r="AI91" s="169"/>
      <c r="AJ91" s="169"/>
      <c r="AK91" s="174"/>
      <c r="AL91" s="169"/>
      <c r="AM91" s="169"/>
      <c r="AN91" s="174"/>
      <c r="AO91" s="169"/>
      <c r="AP91" s="169"/>
      <c r="AQ91" s="174"/>
      <c r="AR91" s="313"/>
    </row>
    <row r="92" spans="1:44" s="116" customFormat="1" ht="22.25" customHeight="1" x14ac:dyDescent="0.3">
      <c r="A92" s="314" t="s">
        <v>320</v>
      </c>
      <c r="B92" s="315" t="s">
        <v>307</v>
      </c>
      <c r="C92" s="315" t="s">
        <v>467</v>
      </c>
      <c r="D92" s="176" t="s">
        <v>41</v>
      </c>
      <c r="E92" s="170">
        <f t="shared" si="50"/>
        <v>1242.3268</v>
      </c>
      <c r="F92" s="170">
        <f t="shared" si="51"/>
        <v>124.23268</v>
      </c>
      <c r="G92" s="170">
        <f t="shared" si="39"/>
        <v>10</v>
      </c>
      <c r="H92" s="170">
        <f>SUM(H93:H95)</f>
        <v>0</v>
      </c>
      <c r="I92" s="170">
        <f t="shared" ref="I92:AQ92" si="61">SUM(I93:I95)</f>
        <v>0</v>
      </c>
      <c r="J92" s="170">
        <f t="shared" si="61"/>
        <v>0</v>
      </c>
      <c r="K92" s="170">
        <f t="shared" si="61"/>
        <v>0</v>
      </c>
      <c r="L92" s="170">
        <f t="shared" si="61"/>
        <v>0</v>
      </c>
      <c r="M92" s="170">
        <f t="shared" si="61"/>
        <v>0</v>
      </c>
      <c r="N92" s="170">
        <f t="shared" si="61"/>
        <v>0</v>
      </c>
      <c r="O92" s="170">
        <f t="shared" si="61"/>
        <v>0</v>
      </c>
      <c r="P92" s="170">
        <f t="shared" si="61"/>
        <v>0</v>
      </c>
      <c r="Q92" s="170">
        <f t="shared" si="61"/>
        <v>0</v>
      </c>
      <c r="R92" s="170">
        <f t="shared" si="61"/>
        <v>0</v>
      </c>
      <c r="S92" s="170">
        <f t="shared" si="61"/>
        <v>0</v>
      </c>
      <c r="T92" s="170">
        <f t="shared" si="61"/>
        <v>0</v>
      </c>
      <c r="U92" s="170">
        <f t="shared" si="61"/>
        <v>0</v>
      </c>
      <c r="V92" s="170">
        <f t="shared" si="61"/>
        <v>0</v>
      </c>
      <c r="W92" s="170">
        <f t="shared" si="61"/>
        <v>0</v>
      </c>
      <c r="X92" s="170">
        <f t="shared" si="61"/>
        <v>0</v>
      </c>
      <c r="Y92" s="170">
        <f t="shared" si="61"/>
        <v>0</v>
      </c>
      <c r="Z92" s="170">
        <f t="shared" si="61"/>
        <v>124.23268</v>
      </c>
      <c r="AA92" s="170">
        <f t="shared" si="61"/>
        <v>124.23268</v>
      </c>
      <c r="AB92" s="170">
        <f t="shared" si="61"/>
        <v>0</v>
      </c>
      <c r="AC92" s="170">
        <f t="shared" si="61"/>
        <v>0</v>
      </c>
      <c r="AD92" s="170">
        <f t="shared" si="61"/>
        <v>0</v>
      </c>
      <c r="AE92" s="170">
        <f t="shared" si="61"/>
        <v>0</v>
      </c>
      <c r="AF92" s="170">
        <f t="shared" si="61"/>
        <v>0</v>
      </c>
      <c r="AG92" s="170">
        <f t="shared" si="61"/>
        <v>0</v>
      </c>
      <c r="AH92" s="170">
        <f t="shared" si="61"/>
        <v>0</v>
      </c>
      <c r="AI92" s="170">
        <f t="shared" si="61"/>
        <v>0</v>
      </c>
      <c r="AJ92" s="170">
        <f t="shared" si="61"/>
        <v>0</v>
      </c>
      <c r="AK92" s="170">
        <f t="shared" si="61"/>
        <v>0</v>
      </c>
      <c r="AL92" s="170">
        <f t="shared" si="61"/>
        <v>0</v>
      </c>
      <c r="AM92" s="170">
        <f t="shared" si="61"/>
        <v>0</v>
      </c>
      <c r="AN92" s="170">
        <f t="shared" si="61"/>
        <v>0</v>
      </c>
      <c r="AO92" s="170">
        <f t="shared" si="61"/>
        <v>1118.09412</v>
      </c>
      <c r="AP92" s="170">
        <f t="shared" si="61"/>
        <v>0</v>
      </c>
      <c r="AQ92" s="170">
        <f t="shared" si="61"/>
        <v>0</v>
      </c>
      <c r="AR92" s="313"/>
    </row>
    <row r="93" spans="1:44" x14ac:dyDescent="0.3">
      <c r="A93" s="314"/>
      <c r="B93" s="315"/>
      <c r="C93" s="315"/>
      <c r="D93" s="172" t="s">
        <v>37</v>
      </c>
      <c r="E93" s="170">
        <f t="shared" si="50"/>
        <v>0</v>
      </c>
      <c r="F93" s="170">
        <f t="shared" si="51"/>
        <v>0</v>
      </c>
      <c r="G93" s="170" t="e">
        <f t="shared" si="39"/>
        <v>#DIV/0!</v>
      </c>
      <c r="H93" s="169"/>
      <c r="I93" s="169"/>
      <c r="J93" s="174"/>
      <c r="K93" s="169"/>
      <c r="L93" s="169"/>
      <c r="M93" s="174"/>
      <c r="N93" s="169"/>
      <c r="O93" s="169"/>
      <c r="P93" s="174"/>
      <c r="Q93" s="169"/>
      <c r="R93" s="169"/>
      <c r="S93" s="174"/>
      <c r="T93" s="169"/>
      <c r="U93" s="169"/>
      <c r="V93" s="174"/>
      <c r="W93" s="169"/>
      <c r="X93" s="169"/>
      <c r="Y93" s="174"/>
      <c r="Z93" s="169"/>
      <c r="AA93" s="169"/>
      <c r="AB93" s="174"/>
      <c r="AC93" s="169"/>
      <c r="AD93" s="169"/>
      <c r="AE93" s="174"/>
      <c r="AF93" s="169"/>
      <c r="AG93" s="169"/>
      <c r="AH93" s="174"/>
      <c r="AI93" s="169"/>
      <c r="AJ93" s="169"/>
      <c r="AK93" s="169"/>
      <c r="AL93" s="169"/>
      <c r="AM93" s="169"/>
      <c r="AN93" s="174"/>
      <c r="AO93" s="169"/>
      <c r="AP93" s="169"/>
      <c r="AQ93" s="174"/>
      <c r="AR93" s="313"/>
    </row>
    <row r="94" spans="1:44" ht="31.15" customHeight="1" x14ac:dyDescent="0.3">
      <c r="A94" s="314"/>
      <c r="B94" s="315"/>
      <c r="C94" s="315"/>
      <c r="D94" s="172" t="s">
        <v>2</v>
      </c>
      <c r="E94" s="170">
        <f t="shared" si="50"/>
        <v>0</v>
      </c>
      <c r="F94" s="170">
        <f t="shared" si="51"/>
        <v>0</v>
      </c>
      <c r="G94" s="170" t="e">
        <f t="shared" si="39"/>
        <v>#DIV/0!</v>
      </c>
      <c r="H94" s="169"/>
      <c r="I94" s="169"/>
      <c r="J94" s="174"/>
      <c r="K94" s="169"/>
      <c r="L94" s="169"/>
      <c r="M94" s="174"/>
      <c r="N94" s="169"/>
      <c r="O94" s="169"/>
      <c r="P94" s="174"/>
      <c r="Q94" s="169"/>
      <c r="R94" s="169"/>
      <c r="S94" s="174"/>
      <c r="T94" s="169"/>
      <c r="U94" s="169"/>
      <c r="V94" s="174"/>
      <c r="W94" s="169"/>
      <c r="X94" s="169"/>
      <c r="Y94" s="174"/>
      <c r="Z94" s="169"/>
      <c r="AA94" s="169"/>
      <c r="AB94" s="174"/>
      <c r="AC94" s="169"/>
      <c r="AD94" s="169"/>
      <c r="AE94" s="174"/>
      <c r="AF94" s="169"/>
      <c r="AG94" s="169"/>
      <c r="AH94" s="174"/>
      <c r="AI94" s="169"/>
      <c r="AJ94" s="169"/>
      <c r="AK94" s="174"/>
      <c r="AL94" s="169"/>
      <c r="AM94" s="169"/>
      <c r="AN94" s="174"/>
      <c r="AO94" s="169"/>
      <c r="AP94" s="169"/>
      <c r="AQ94" s="174"/>
      <c r="AR94" s="313"/>
    </row>
    <row r="95" spans="1:44" ht="21.8" customHeight="1" x14ac:dyDescent="0.3">
      <c r="A95" s="314"/>
      <c r="B95" s="315"/>
      <c r="C95" s="315"/>
      <c r="D95" s="172" t="s">
        <v>43</v>
      </c>
      <c r="E95" s="170">
        <f t="shared" si="50"/>
        <v>1242.3268</v>
      </c>
      <c r="F95" s="170">
        <f t="shared" si="51"/>
        <v>124.23268</v>
      </c>
      <c r="G95" s="170">
        <f t="shared" si="39"/>
        <v>10</v>
      </c>
      <c r="H95" s="169"/>
      <c r="I95" s="169"/>
      <c r="J95" s="174"/>
      <c r="K95" s="169"/>
      <c r="L95" s="169"/>
      <c r="M95" s="174"/>
      <c r="N95" s="169"/>
      <c r="O95" s="169"/>
      <c r="P95" s="174"/>
      <c r="Q95" s="169"/>
      <c r="R95" s="169"/>
      <c r="S95" s="174"/>
      <c r="T95" s="169"/>
      <c r="U95" s="169"/>
      <c r="V95" s="174"/>
      <c r="W95" s="169"/>
      <c r="X95" s="169"/>
      <c r="Y95" s="174"/>
      <c r="Z95" s="169">
        <v>124.23268</v>
      </c>
      <c r="AA95" s="169">
        <v>124.23268</v>
      </c>
      <c r="AB95" s="174"/>
      <c r="AC95" s="159"/>
      <c r="AD95" s="169"/>
      <c r="AE95" s="174"/>
      <c r="AF95" s="169"/>
      <c r="AG95" s="169"/>
      <c r="AH95" s="174"/>
      <c r="AI95" s="169"/>
      <c r="AJ95" s="169"/>
      <c r="AK95" s="174"/>
      <c r="AL95" s="159"/>
      <c r="AM95" s="169"/>
      <c r="AN95" s="174"/>
      <c r="AO95" s="159">
        <f>1361.5068-124.23268-119.18</f>
        <v>1118.09412</v>
      </c>
      <c r="AP95" s="169"/>
      <c r="AQ95" s="174"/>
      <c r="AR95" s="313"/>
    </row>
    <row r="96" spans="1:44" ht="30.05" customHeight="1" x14ac:dyDescent="0.25">
      <c r="A96" s="314"/>
      <c r="B96" s="315"/>
      <c r="C96" s="315"/>
      <c r="D96" s="173" t="s">
        <v>272</v>
      </c>
      <c r="E96" s="170">
        <f t="shared" si="50"/>
        <v>0</v>
      </c>
      <c r="F96" s="170">
        <f t="shared" si="51"/>
        <v>0</v>
      </c>
      <c r="G96" s="170" t="e">
        <f t="shared" si="39"/>
        <v>#DIV/0!</v>
      </c>
      <c r="H96" s="169"/>
      <c r="I96" s="169"/>
      <c r="J96" s="174"/>
      <c r="K96" s="169"/>
      <c r="L96" s="169"/>
      <c r="M96" s="174"/>
      <c r="N96" s="169"/>
      <c r="O96" s="169"/>
      <c r="P96" s="174"/>
      <c r="Q96" s="169"/>
      <c r="R96" s="169"/>
      <c r="S96" s="174"/>
      <c r="T96" s="169"/>
      <c r="U96" s="169"/>
      <c r="V96" s="174"/>
      <c r="W96" s="169"/>
      <c r="X96" s="169"/>
      <c r="Y96" s="174"/>
      <c r="Z96" s="169"/>
      <c r="AA96" s="169"/>
      <c r="AB96" s="174"/>
      <c r="AC96" s="169"/>
      <c r="AD96" s="169"/>
      <c r="AE96" s="174"/>
      <c r="AF96" s="169"/>
      <c r="AG96" s="169"/>
      <c r="AH96" s="174"/>
      <c r="AI96" s="169"/>
      <c r="AJ96" s="169"/>
      <c r="AK96" s="174"/>
      <c r="AL96" s="169"/>
      <c r="AM96" s="169"/>
      <c r="AN96" s="174"/>
      <c r="AO96" s="169"/>
      <c r="AP96" s="169"/>
      <c r="AQ96" s="174"/>
      <c r="AR96" s="313"/>
    </row>
    <row r="97" spans="1:44" s="116" customFormat="1" ht="22.25" customHeight="1" x14ac:dyDescent="0.3">
      <c r="A97" s="314" t="s">
        <v>319</v>
      </c>
      <c r="B97" s="315" t="s">
        <v>308</v>
      </c>
      <c r="C97" s="315" t="s">
        <v>467</v>
      </c>
      <c r="D97" s="176" t="s">
        <v>41</v>
      </c>
      <c r="E97" s="170">
        <f t="shared" si="50"/>
        <v>2061.78424</v>
      </c>
      <c r="F97" s="170">
        <f t="shared" si="51"/>
        <v>187.43493000000001</v>
      </c>
      <c r="G97" s="170">
        <f t="shared" si="39"/>
        <v>9.0909090468166553</v>
      </c>
      <c r="H97" s="170">
        <f>SUM(H98:H100)</f>
        <v>0</v>
      </c>
      <c r="I97" s="170">
        <f t="shared" ref="I97:AQ97" si="62">SUM(I98:I100)</f>
        <v>0</v>
      </c>
      <c r="J97" s="170">
        <f t="shared" si="62"/>
        <v>0</v>
      </c>
      <c r="K97" s="170">
        <f t="shared" si="62"/>
        <v>0</v>
      </c>
      <c r="L97" s="170">
        <f t="shared" si="62"/>
        <v>0</v>
      </c>
      <c r="M97" s="170">
        <f t="shared" si="62"/>
        <v>0</v>
      </c>
      <c r="N97" s="170">
        <f t="shared" si="62"/>
        <v>0</v>
      </c>
      <c r="O97" s="170">
        <f t="shared" si="62"/>
        <v>0</v>
      </c>
      <c r="P97" s="170">
        <f t="shared" si="62"/>
        <v>0</v>
      </c>
      <c r="Q97" s="170">
        <f t="shared" si="62"/>
        <v>0</v>
      </c>
      <c r="R97" s="170">
        <f t="shared" si="62"/>
        <v>0</v>
      </c>
      <c r="S97" s="170">
        <f t="shared" si="62"/>
        <v>0</v>
      </c>
      <c r="T97" s="170">
        <f t="shared" si="62"/>
        <v>0</v>
      </c>
      <c r="U97" s="170">
        <f t="shared" si="62"/>
        <v>0</v>
      </c>
      <c r="V97" s="170">
        <f t="shared" si="62"/>
        <v>0</v>
      </c>
      <c r="W97" s="170">
        <f t="shared" si="62"/>
        <v>0</v>
      </c>
      <c r="X97" s="170">
        <f t="shared" si="62"/>
        <v>0</v>
      </c>
      <c r="Y97" s="170">
        <f t="shared" si="62"/>
        <v>0</v>
      </c>
      <c r="Z97" s="170">
        <f t="shared" si="62"/>
        <v>187.43493000000001</v>
      </c>
      <c r="AA97" s="170">
        <f t="shared" si="62"/>
        <v>187.43493000000001</v>
      </c>
      <c r="AB97" s="170">
        <f t="shared" si="62"/>
        <v>0</v>
      </c>
      <c r="AC97" s="170">
        <f t="shared" si="62"/>
        <v>0</v>
      </c>
      <c r="AD97" s="170">
        <f t="shared" si="62"/>
        <v>0</v>
      </c>
      <c r="AE97" s="170">
        <f t="shared" si="62"/>
        <v>0</v>
      </c>
      <c r="AF97" s="170">
        <f t="shared" si="62"/>
        <v>0</v>
      </c>
      <c r="AG97" s="170">
        <f t="shared" si="62"/>
        <v>0</v>
      </c>
      <c r="AH97" s="170">
        <f t="shared" si="62"/>
        <v>0</v>
      </c>
      <c r="AI97" s="170">
        <f t="shared" si="62"/>
        <v>0</v>
      </c>
      <c r="AJ97" s="170">
        <f t="shared" si="62"/>
        <v>0</v>
      </c>
      <c r="AK97" s="170">
        <f t="shared" si="62"/>
        <v>0</v>
      </c>
      <c r="AL97" s="170">
        <f t="shared" si="62"/>
        <v>0</v>
      </c>
      <c r="AM97" s="170">
        <f t="shared" si="62"/>
        <v>0</v>
      </c>
      <c r="AN97" s="170">
        <f t="shared" si="62"/>
        <v>0</v>
      </c>
      <c r="AO97" s="170">
        <f t="shared" si="62"/>
        <v>1874.3493100000001</v>
      </c>
      <c r="AP97" s="170">
        <f t="shared" si="62"/>
        <v>0</v>
      </c>
      <c r="AQ97" s="170">
        <f t="shared" si="62"/>
        <v>0</v>
      </c>
      <c r="AR97" s="313"/>
    </row>
    <row r="98" spans="1:44" x14ac:dyDescent="0.3">
      <c r="A98" s="314"/>
      <c r="B98" s="315"/>
      <c r="C98" s="315"/>
      <c r="D98" s="172" t="s">
        <v>37</v>
      </c>
      <c r="E98" s="170">
        <f t="shared" si="50"/>
        <v>0</v>
      </c>
      <c r="F98" s="170">
        <f t="shared" si="51"/>
        <v>0</v>
      </c>
      <c r="G98" s="170" t="e">
        <f t="shared" si="39"/>
        <v>#DIV/0!</v>
      </c>
      <c r="H98" s="169"/>
      <c r="I98" s="169"/>
      <c r="J98" s="174"/>
      <c r="K98" s="169"/>
      <c r="L98" s="169"/>
      <c r="M98" s="174"/>
      <c r="N98" s="169"/>
      <c r="O98" s="169"/>
      <c r="P98" s="174"/>
      <c r="Q98" s="169"/>
      <c r="R98" s="169"/>
      <c r="S98" s="174"/>
      <c r="T98" s="169"/>
      <c r="U98" s="169"/>
      <c r="V98" s="174"/>
      <c r="W98" s="169"/>
      <c r="X98" s="169"/>
      <c r="Y98" s="174"/>
      <c r="Z98" s="169"/>
      <c r="AA98" s="169"/>
      <c r="AB98" s="174"/>
      <c r="AC98" s="169"/>
      <c r="AD98" s="169"/>
      <c r="AE98" s="174"/>
      <c r="AF98" s="169"/>
      <c r="AG98" s="169"/>
      <c r="AH98" s="174"/>
      <c r="AI98" s="169"/>
      <c r="AJ98" s="169"/>
      <c r="AK98" s="169"/>
      <c r="AL98" s="169"/>
      <c r="AM98" s="169"/>
      <c r="AN98" s="174"/>
      <c r="AO98" s="169"/>
      <c r="AP98" s="169"/>
      <c r="AQ98" s="174"/>
      <c r="AR98" s="313"/>
    </row>
    <row r="99" spans="1:44" ht="31.15" customHeight="1" x14ac:dyDescent="0.3">
      <c r="A99" s="314"/>
      <c r="B99" s="315"/>
      <c r="C99" s="315"/>
      <c r="D99" s="172" t="s">
        <v>2</v>
      </c>
      <c r="E99" s="170">
        <f t="shared" si="50"/>
        <v>0</v>
      </c>
      <c r="F99" s="170">
        <f t="shared" si="51"/>
        <v>0</v>
      </c>
      <c r="G99" s="170" t="e">
        <f t="shared" si="39"/>
        <v>#DIV/0!</v>
      </c>
      <c r="H99" s="169"/>
      <c r="I99" s="169"/>
      <c r="J99" s="174"/>
      <c r="K99" s="169"/>
      <c r="L99" s="169"/>
      <c r="M99" s="174"/>
      <c r="N99" s="169"/>
      <c r="O99" s="169"/>
      <c r="P99" s="174"/>
      <c r="Q99" s="169"/>
      <c r="R99" s="169"/>
      <c r="S99" s="174"/>
      <c r="T99" s="169"/>
      <c r="U99" s="169"/>
      <c r="V99" s="174"/>
      <c r="W99" s="169"/>
      <c r="X99" s="169"/>
      <c r="Y99" s="174"/>
      <c r="Z99" s="169"/>
      <c r="AA99" s="169"/>
      <c r="AB99" s="174"/>
      <c r="AC99" s="169"/>
      <c r="AD99" s="169"/>
      <c r="AE99" s="174"/>
      <c r="AF99" s="169"/>
      <c r="AG99" s="169"/>
      <c r="AH99" s="174"/>
      <c r="AI99" s="169"/>
      <c r="AJ99" s="169"/>
      <c r="AK99" s="174"/>
      <c r="AL99" s="169"/>
      <c r="AM99" s="169"/>
      <c r="AN99" s="174"/>
      <c r="AO99" s="169"/>
      <c r="AP99" s="169"/>
      <c r="AQ99" s="174"/>
      <c r="AR99" s="313"/>
    </row>
    <row r="100" spans="1:44" ht="21.8" customHeight="1" x14ac:dyDescent="0.3">
      <c r="A100" s="314"/>
      <c r="B100" s="315"/>
      <c r="C100" s="315"/>
      <c r="D100" s="172" t="s">
        <v>43</v>
      </c>
      <c r="E100" s="170">
        <f t="shared" si="50"/>
        <v>2061.78424</v>
      </c>
      <c r="F100" s="170">
        <f t="shared" si="51"/>
        <v>187.43493000000001</v>
      </c>
      <c r="G100" s="170">
        <f t="shared" si="39"/>
        <v>9.0909090468166553</v>
      </c>
      <c r="H100" s="169"/>
      <c r="I100" s="169"/>
      <c r="J100" s="174"/>
      <c r="K100" s="169"/>
      <c r="L100" s="169"/>
      <c r="M100" s="174"/>
      <c r="N100" s="169"/>
      <c r="O100" s="169"/>
      <c r="P100" s="174"/>
      <c r="Q100" s="169"/>
      <c r="R100" s="169"/>
      <c r="S100" s="174"/>
      <c r="T100" s="169"/>
      <c r="U100" s="169"/>
      <c r="V100" s="174"/>
      <c r="W100" s="169"/>
      <c r="X100" s="169"/>
      <c r="Y100" s="174"/>
      <c r="Z100" s="169">
        <v>187.43493000000001</v>
      </c>
      <c r="AA100" s="169">
        <v>187.43493000000001</v>
      </c>
      <c r="AB100" s="174"/>
      <c r="AC100" s="159"/>
      <c r="AD100" s="169"/>
      <c r="AE100" s="174"/>
      <c r="AF100" s="159"/>
      <c r="AG100" s="169"/>
      <c r="AH100" s="174"/>
      <c r="AI100" s="159"/>
      <c r="AJ100" s="169"/>
      <c r="AK100" s="174"/>
      <c r="AL100" s="169"/>
      <c r="AM100" s="169"/>
      <c r="AN100" s="174"/>
      <c r="AO100" s="159">
        <f>1686.34931-187.43493+188+187.43493</f>
        <v>1874.3493100000001</v>
      </c>
      <c r="AP100" s="169"/>
      <c r="AQ100" s="174"/>
      <c r="AR100" s="313"/>
    </row>
    <row r="101" spans="1:44" ht="30.05" customHeight="1" x14ac:dyDescent="0.25">
      <c r="A101" s="314"/>
      <c r="B101" s="315"/>
      <c r="C101" s="315"/>
      <c r="D101" s="173" t="s">
        <v>272</v>
      </c>
      <c r="E101" s="170">
        <f t="shared" si="50"/>
        <v>0</v>
      </c>
      <c r="F101" s="170">
        <f t="shared" si="51"/>
        <v>0</v>
      </c>
      <c r="G101" s="170" t="e">
        <f t="shared" si="39"/>
        <v>#DIV/0!</v>
      </c>
      <c r="H101" s="169"/>
      <c r="I101" s="169"/>
      <c r="J101" s="174"/>
      <c r="K101" s="169"/>
      <c r="L101" s="169"/>
      <c r="M101" s="174"/>
      <c r="N101" s="169"/>
      <c r="O101" s="169"/>
      <c r="P101" s="174"/>
      <c r="Q101" s="169"/>
      <c r="R101" s="169"/>
      <c r="S101" s="174"/>
      <c r="T101" s="169"/>
      <c r="U101" s="169"/>
      <c r="V101" s="174"/>
      <c r="W101" s="169"/>
      <c r="X101" s="169"/>
      <c r="Y101" s="174"/>
      <c r="Z101" s="169"/>
      <c r="AA101" s="169"/>
      <c r="AB101" s="174"/>
      <c r="AC101" s="169"/>
      <c r="AD101" s="169"/>
      <c r="AE101" s="174"/>
      <c r="AF101" s="169"/>
      <c r="AG101" s="169"/>
      <c r="AH101" s="174"/>
      <c r="AI101" s="169"/>
      <c r="AJ101" s="169"/>
      <c r="AK101" s="174"/>
      <c r="AL101" s="169"/>
      <c r="AM101" s="169"/>
      <c r="AN101" s="174"/>
      <c r="AO101" s="169"/>
      <c r="AP101" s="169"/>
      <c r="AQ101" s="174"/>
      <c r="AR101" s="313"/>
    </row>
    <row r="102" spans="1:44" s="116" customFormat="1" ht="22.25" customHeight="1" x14ac:dyDescent="0.3">
      <c r="A102" s="314" t="s">
        <v>318</v>
      </c>
      <c r="B102" s="315" t="s">
        <v>527</v>
      </c>
      <c r="C102" s="315" t="s">
        <v>467</v>
      </c>
      <c r="D102" s="176" t="s">
        <v>41</v>
      </c>
      <c r="E102" s="170">
        <f t="shared" si="50"/>
        <v>885.13969999999995</v>
      </c>
      <c r="F102" s="170">
        <f t="shared" si="51"/>
        <v>88.51397</v>
      </c>
      <c r="G102" s="170">
        <f t="shared" si="39"/>
        <v>10</v>
      </c>
      <c r="H102" s="170">
        <f>SUM(H103:H105)</f>
        <v>0</v>
      </c>
      <c r="I102" s="170">
        <f t="shared" ref="I102:AQ102" si="63">SUM(I103:I105)</f>
        <v>0</v>
      </c>
      <c r="J102" s="170">
        <f t="shared" si="63"/>
        <v>0</v>
      </c>
      <c r="K102" s="170">
        <f t="shared" si="63"/>
        <v>0</v>
      </c>
      <c r="L102" s="170">
        <f t="shared" si="63"/>
        <v>0</v>
      </c>
      <c r="M102" s="170">
        <f t="shared" si="63"/>
        <v>0</v>
      </c>
      <c r="N102" s="170">
        <f t="shared" si="63"/>
        <v>0</v>
      </c>
      <c r="O102" s="170">
        <f t="shared" si="63"/>
        <v>0</v>
      </c>
      <c r="P102" s="170">
        <f t="shared" si="63"/>
        <v>0</v>
      </c>
      <c r="Q102" s="170">
        <f t="shared" si="63"/>
        <v>0</v>
      </c>
      <c r="R102" s="170">
        <f t="shared" si="63"/>
        <v>0</v>
      </c>
      <c r="S102" s="170">
        <f t="shared" si="63"/>
        <v>0</v>
      </c>
      <c r="T102" s="170">
        <f t="shared" si="63"/>
        <v>0</v>
      </c>
      <c r="U102" s="170">
        <f t="shared" si="63"/>
        <v>0</v>
      </c>
      <c r="V102" s="170">
        <f t="shared" si="63"/>
        <v>0</v>
      </c>
      <c r="W102" s="170">
        <f t="shared" si="63"/>
        <v>0</v>
      </c>
      <c r="X102" s="170">
        <f t="shared" si="63"/>
        <v>0</v>
      </c>
      <c r="Y102" s="170">
        <f t="shared" si="63"/>
        <v>0</v>
      </c>
      <c r="Z102" s="170">
        <f t="shared" si="63"/>
        <v>88.51397</v>
      </c>
      <c r="AA102" s="170">
        <f t="shared" si="63"/>
        <v>88.51397</v>
      </c>
      <c r="AB102" s="170">
        <f t="shared" si="63"/>
        <v>0</v>
      </c>
      <c r="AC102" s="170">
        <f t="shared" si="63"/>
        <v>0</v>
      </c>
      <c r="AD102" s="170">
        <f t="shared" si="63"/>
        <v>0</v>
      </c>
      <c r="AE102" s="170">
        <f t="shared" si="63"/>
        <v>0</v>
      </c>
      <c r="AF102" s="170">
        <f t="shared" si="63"/>
        <v>0</v>
      </c>
      <c r="AG102" s="170">
        <f t="shared" si="63"/>
        <v>0</v>
      </c>
      <c r="AH102" s="170">
        <f t="shared" si="63"/>
        <v>0</v>
      </c>
      <c r="AI102" s="170">
        <f t="shared" si="63"/>
        <v>0</v>
      </c>
      <c r="AJ102" s="170">
        <f t="shared" si="63"/>
        <v>0</v>
      </c>
      <c r="AK102" s="170">
        <f t="shared" si="63"/>
        <v>0</v>
      </c>
      <c r="AL102" s="170">
        <f t="shared" si="63"/>
        <v>0</v>
      </c>
      <c r="AM102" s="170">
        <f t="shared" si="63"/>
        <v>0</v>
      </c>
      <c r="AN102" s="170">
        <f t="shared" si="63"/>
        <v>0</v>
      </c>
      <c r="AO102" s="170">
        <f t="shared" si="63"/>
        <v>796.62572999999998</v>
      </c>
      <c r="AP102" s="170">
        <f t="shared" si="63"/>
        <v>0</v>
      </c>
      <c r="AQ102" s="170">
        <f t="shared" si="63"/>
        <v>0</v>
      </c>
      <c r="AR102" s="313"/>
    </row>
    <row r="103" spans="1:44" x14ac:dyDescent="0.3">
      <c r="A103" s="314"/>
      <c r="B103" s="315"/>
      <c r="C103" s="315"/>
      <c r="D103" s="172" t="s">
        <v>37</v>
      </c>
      <c r="E103" s="170">
        <f t="shared" si="50"/>
        <v>0</v>
      </c>
      <c r="F103" s="170">
        <f t="shared" si="51"/>
        <v>0</v>
      </c>
      <c r="G103" s="170" t="e">
        <f t="shared" si="39"/>
        <v>#DIV/0!</v>
      </c>
      <c r="H103" s="169"/>
      <c r="I103" s="169"/>
      <c r="J103" s="174"/>
      <c r="K103" s="169"/>
      <c r="L103" s="169"/>
      <c r="M103" s="174"/>
      <c r="N103" s="169"/>
      <c r="O103" s="169"/>
      <c r="P103" s="174"/>
      <c r="Q103" s="169"/>
      <c r="R103" s="169"/>
      <c r="S103" s="174"/>
      <c r="T103" s="169"/>
      <c r="U103" s="169"/>
      <c r="V103" s="174"/>
      <c r="W103" s="169"/>
      <c r="X103" s="169"/>
      <c r="Y103" s="174"/>
      <c r="Z103" s="169"/>
      <c r="AA103" s="169"/>
      <c r="AB103" s="174"/>
      <c r="AC103" s="169"/>
      <c r="AD103" s="169"/>
      <c r="AE103" s="174"/>
      <c r="AF103" s="169"/>
      <c r="AG103" s="169"/>
      <c r="AH103" s="174"/>
      <c r="AI103" s="169"/>
      <c r="AJ103" s="169"/>
      <c r="AK103" s="169"/>
      <c r="AL103" s="169"/>
      <c r="AM103" s="169"/>
      <c r="AN103" s="174"/>
      <c r="AO103" s="169"/>
      <c r="AP103" s="169"/>
      <c r="AQ103" s="174"/>
      <c r="AR103" s="313"/>
    </row>
    <row r="104" spans="1:44" ht="31.15" customHeight="1" x14ac:dyDescent="0.3">
      <c r="A104" s="314"/>
      <c r="B104" s="315"/>
      <c r="C104" s="315"/>
      <c r="D104" s="172" t="s">
        <v>2</v>
      </c>
      <c r="E104" s="170">
        <f t="shared" si="50"/>
        <v>0</v>
      </c>
      <c r="F104" s="170">
        <f t="shared" si="51"/>
        <v>0</v>
      </c>
      <c r="G104" s="170" t="e">
        <f t="shared" si="39"/>
        <v>#DIV/0!</v>
      </c>
      <c r="H104" s="169"/>
      <c r="I104" s="169"/>
      <c r="J104" s="174"/>
      <c r="K104" s="169"/>
      <c r="L104" s="169"/>
      <c r="M104" s="174"/>
      <c r="N104" s="169"/>
      <c r="O104" s="169"/>
      <c r="P104" s="174"/>
      <c r="Q104" s="169"/>
      <c r="R104" s="169"/>
      <c r="S104" s="174"/>
      <c r="T104" s="169"/>
      <c r="U104" s="169"/>
      <c r="V104" s="174"/>
      <c r="W104" s="169"/>
      <c r="X104" s="169"/>
      <c r="Y104" s="174"/>
      <c r="Z104" s="169"/>
      <c r="AA104" s="169"/>
      <c r="AB104" s="174"/>
      <c r="AC104" s="169"/>
      <c r="AD104" s="169"/>
      <c r="AE104" s="174"/>
      <c r="AF104" s="169"/>
      <c r="AG104" s="169"/>
      <c r="AH104" s="174"/>
      <c r="AI104" s="169"/>
      <c r="AJ104" s="169"/>
      <c r="AK104" s="174"/>
      <c r="AL104" s="169"/>
      <c r="AM104" s="169"/>
      <c r="AN104" s="174"/>
      <c r="AO104" s="169"/>
      <c r="AP104" s="169"/>
      <c r="AQ104" s="174"/>
      <c r="AR104" s="313"/>
    </row>
    <row r="105" spans="1:44" ht="21.8" customHeight="1" x14ac:dyDescent="0.3">
      <c r="A105" s="314"/>
      <c r="B105" s="315"/>
      <c r="C105" s="315"/>
      <c r="D105" s="172" t="s">
        <v>43</v>
      </c>
      <c r="E105" s="170">
        <f t="shared" si="50"/>
        <v>885.13969999999995</v>
      </c>
      <c r="F105" s="170">
        <f t="shared" si="51"/>
        <v>88.51397</v>
      </c>
      <c r="G105" s="170">
        <f t="shared" si="39"/>
        <v>10</v>
      </c>
      <c r="H105" s="169"/>
      <c r="I105" s="169"/>
      <c r="J105" s="174"/>
      <c r="K105" s="169"/>
      <c r="L105" s="169"/>
      <c r="M105" s="174"/>
      <c r="N105" s="169"/>
      <c r="O105" s="169"/>
      <c r="P105" s="174"/>
      <c r="Q105" s="169"/>
      <c r="R105" s="169"/>
      <c r="S105" s="174"/>
      <c r="T105" s="169"/>
      <c r="U105" s="169"/>
      <c r="V105" s="174"/>
      <c r="W105" s="169"/>
      <c r="X105" s="169"/>
      <c r="Y105" s="174"/>
      <c r="Z105" s="169">
        <v>88.51397</v>
      </c>
      <c r="AA105" s="169">
        <v>88.51397</v>
      </c>
      <c r="AB105" s="174"/>
      <c r="AC105" s="159"/>
      <c r="AD105" s="169"/>
      <c r="AE105" s="174"/>
      <c r="AF105" s="169"/>
      <c r="AG105" s="169"/>
      <c r="AH105" s="174"/>
      <c r="AI105" s="169"/>
      <c r="AJ105" s="169"/>
      <c r="AK105" s="174"/>
      <c r="AL105" s="159"/>
      <c r="AM105" s="169"/>
      <c r="AN105" s="174"/>
      <c r="AO105" s="159">
        <f>885.1397-88.51397</f>
        <v>796.62572999999998</v>
      </c>
      <c r="AP105" s="169"/>
      <c r="AQ105" s="174"/>
      <c r="AR105" s="313"/>
    </row>
    <row r="106" spans="1:44" ht="30.05" customHeight="1" x14ac:dyDescent="0.25">
      <c r="A106" s="314"/>
      <c r="B106" s="315"/>
      <c r="C106" s="315"/>
      <c r="D106" s="173" t="s">
        <v>272</v>
      </c>
      <c r="E106" s="170">
        <f t="shared" si="50"/>
        <v>0</v>
      </c>
      <c r="F106" s="170">
        <f t="shared" si="51"/>
        <v>0</v>
      </c>
      <c r="G106" s="170" t="e">
        <f t="shared" si="39"/>
        <v>#DIV/0!</v>
      </c>
      <c r="H106" s="169"/>
      <c r="I106" s="169"/>
      <c r="J106" s="174"/>
      <c r="K106" s="169"/>
      <c r="L106" s="169"/>
      <c r="M106" s="174"/>
      <c r="N106" s="169"/>
      <c r="O106" s="169"/>
      <c r="P106" s="174"/>
      <c r="Q106" s="169"/>
      <c r="R106" s="169"/>
      <c r="S106" s="174"/>
      <c r="T106" s="169"/>
      <c r="U106" s="169"/>
      <c r="V106" s="174"/>
      <c r="W106" s="169"/>
      <c r="X106" s="169"/>
      <c r="Y106" s="174"/>
      <c r="Z106" s="169"/>
      <c r="AA106" s="169"/>
      <c r="AB106" s="174"/>
      <c r="AC106" s="169"/>
      <c r="AD106" s="169"/>
      <c r="AE106" s="174"/>
      <c r="AF106" s="169"/>
      <c r="AG106" s="169"/>
      <c r="AH106" s="174"/>
      <c r="AI106" s="169"/>
      <c r="AJ106" s="169"/>
      <c r="AK106" s="174"/>
      <c r="AL106" s="169"/>
      <c r="AM106" s="169"/>
      <c r="AN106" s="174"/>
      <c r="AO106" s="169"/>
      <c r="AP106" s="169"/>
      <c r="AQ106" s="174"/>
      <c r="AR106" s="313"/>
    </row>
    <row r="107" spans="1:44" s="116" customFormat="1" ht="22.25" customHeight="1" x14ac:dyDescent="0.3">
      <c r="A107" s="314" t="s">
        <v>317</v>
      </c>
      <c r="B107" s="315" t="s">
        <v>309</v>
      </c>
      <c r="C107" s="315" t="s">
        <v>467</v>
      </c>
      <c r="D107" s="176" t="s">
        <v>41</v>
      </c>
      <c r="E107" s="170">
        <f t="shared" si="50"/>
        <v>713.01</v>
      </c>
      <c r="F107" s="170">
        <f t="shared" si="51"/>
        <v>0</v>
      </c>
      <c r="G107" s="170">
        <f t="shared" si="39"/>
        <v>0</v>
      </c>
      <c r="H107" s="170">
        <f>SUM(H108:H110)</f>
        <v>0</v>
      </c>
      <c r="I107" s="170">
        <f t="shared" ref="I107:AQ107" si="64">SUM(I108:I110)</f>
        <v>0</v>
      </c>
      <c r="J107" s="170">
        <f t="shared" si="64"/>
        <v>0</v>
      </c>
      <c r="K107" s="170">
        <f t="shared" si="64"/>
        <v>0</v>
      </c>
      <c r="L107" s="170">
        <f t="shared" si="64"/>
        <v>0</v>
      </c>
      <c r="M107" s="170">
        <f t="shared" si="64"/>
        <v>0</v>
      </c>
      <c r="N107" s="170">
        <f t="shared" si="64"/>
        <v>0</v>
      </c>
      <c r="O107" s="170">
        <f t="shared" si="64"/>
        <v>0</v>
      </c>
      <c r="P107" s="170">
        <f t="shared" si="64"/>
        <v>0</v>
      </c>
      <c r="Q107" s="170">
        <f t="shared" si="64"/>
        <v>0</v>
      </c>
      <c r="R107" s="170">
        <f t="shared" si="64"/>
        <v>0</v>
      </c>
      <c r="S107" s="170">
        <f t="shared" si="64"/>
        <v>0</v>
      </c>
      <c r="T107" s="170">
        <f t="shared" si="64"/>
        <v>0</v>
      </c>
      <c r="U107" s="170">
        <f t="shared" si="64"/>
        <v>0</v>
      </c>
      <c r="V107" s="170">
        <f t="shared" si="64"/>
        <v>0</v>
      </c>
      <c r="W107" s="170">
        <f t="shared" si="64"/>
        <v>0</v>
      </c>
      <c r="X107" s="170">
        <f t="shared" si="64"/>
        <v>0</v>
      </c>
      <c r="Y107" s="170">
        <f t="shared" si="64"/>
        <v>0</v>
      </c>
      <c r="Z107" s="170">
        <f t="shared" si="64"/>
        <v>0</v>
      </c>
      <c r="AA107" s="170">
        <f t="shared" si="64"/>
        <v>0</v>
      </c>
      <c r="AB107" s="170">
        <f t="shared" si="64"/>
        <v>0</v>
      </c>
      <c r="AC107" s="170">
        <f t="shared" si="64"/>
        <v>0</v>
      </c>
      <c r="AD107" s="170">
        <f t="shared" si="64"/>
        <v>0</v>
      </c>
      <c r="AE107" s="170">
        <f t="shared" si="64"/>
        <v>0</v>
      </c>
      <c r="AF107" s="170">
        <f t="shared" si="64"/>
        <v>0</v>
      </c>
      <c r="AG107" s="170">
        <f t="shared" si="64"/>
        <v>0</v>
      </c>
      <c r="AH107" s="170">
        <f t="shared" si="64"/>
        <v>0</v>
      </c>
      <c r="AI107" s="170">
        <f t="shared" si="64"/>
        <v>0</v>
      </c>
      <c r="AJ107" s="170">
        <f t="shared" si="64"/>
        <v>0</v>
      </c>
      <c r="AK107" s="170">
        <f t="shared" si="64"/>
        <v>0</v>
      </c>
      <c r="AL107" s="170">
        <f t="shared" si="64"/>
        <v>0</v>
      </c>
      <c r="AM107" s="170">
        <f t="shared" si="64"/>
        <v>0</v>
      </c>
      <c r="AN107" s="170">
        <f t="shared" si="64"/>
        <v>0</v>
      </c>
      <c r="AO107" s="170">
        <f t="shared" si="64"/>
        <v>713.01</v>
      </c>
      <c r="AP107" s="170">
        <f t="shared" si="64"/>
        <v>0</v>
      </c>
      <c r="AQ107" s="170">
        <f t="shared" si="64"/>
        <v>0</v>
      </c>
      <c r="AR107" s="313"/>
    </row>
    <row r="108" spans="1:44" x14ac:dyDescent="0.3">
      <c r="A108" s="314"/>
      <c r="B108" s="315"/>
      <c r="C108" s="315"/>
      <c r="D108" s="172" t="s">
        <v>37</v>
      </c>
      <c r="E108" s="170">
        <f t="shared" si="50"/>
        <v>0</v>
      </c>
      <c r="F108" s="170">
        <f t="shared" si="51"/>
        <v>0</v>
      </c>
      <c r="G108" s="170" t="e">
        <f t="shared" si="39"/>
        <v>#DIV/0!</v>
      </c>
      <c r="H108" s="169"/>
      <c r="I108" s="169"/>
      <c r="J108" s="174"/>
      <c r="K108" s="169"/>
      <c r="L108" s="169"/>
      <c r="M108" s="174"/>
      <c r="N108" s="169"/>
      <c r="O108" s="169"/>
      <c r="P108" s="174"/>
      <c r="Q108" s="169"/>
      <c r="R108" s="169"/>
      <c r="S108" s="174"/>
      <c r="T108" s="169"/>
      <c r="U108" s="169"/>
      <c r="V108" s="174"/>
      <c r="W108" s="169"/>
      <c r="X108" s="169"/>
      <c r="Y108" s="174"/>
      <c r="Z108" s="169"/>
      <c r="AA108" s="169"/>
      <c r="AB108" s="174"/>
      <c r="AC108" s="169"/>
      <c r="AD108" s="169"/>
      <c r="AE108" s="174"/>
      <c r="AF108" s="169"/>
      <c r="AG108" s="169"/>
      <c r="AH108" s="174"/>
      <c r="AI108" s="169"/>
      <c r="AJ108" s="169"/>
      <c r="AK108" s="169"/>
      <c r="AL108" s="169"/>
      <c r="AM108" s="169"/>
      <c r="AN108" s="174"/>
      <c r="AO108" s="169"/>
      <c r="AP108" s="169"/>
      <c r="AQ108" s="174"/>
      <c r="AR108" s="313"/>
    </row>
    <row r="109" spans="1:44" ht="31.15" customHeight="1" x14ac:dyDescent="0.3">
      <c r="A109" s="314"/>
      <c r="B109" s="315"/>
      <c r="C109" s="315"/>
      <c r="D109" s="172" t="s">
        <v>2</v>
      </c>
      <c r="E109" s="170">
        <f t="shared" si="50"/>
        <v>0</v>
      </c>
      <c r="F109" s="170">
        <f t="shared" si="51"/>
        <v>0</v>
      </c>
      <c r="G109" s="170" t="e">
        <f t="shared" si="39"/>
        <v>#DIV/0!</v>
      </c>
      <c r="H109" s="169"/>
      <c r="I109" s="169"/>
      <c r="J109" s="174"/>
      <c r="K109" s="169"/>
      <c r="L109" s="169"/>
      <c r="M109" s="174"/>
      <c r="N109" s="169"/>
      <c r="O109" s="169"/>
      <c r="P109" s="174"/>
      <c r="Q109" s="169"/>
      <c r="R109" s="169"/>
      <c r="S109" s="174"/>
      <c r="T109" s="169"/>
      <c r="U109" s="169"/>
      <c r="V109" s="174"/>
      <c r="W109" s="169"/>
      <c r="X109" s="169"/>
      <c r="Y109" s="174"/>
      <c r="Z109" s="169"/>
      <c r="AA109" s="169"/>
      <c r="AB109" s="174"/>
      <c r="AC109" s="169"/>
      <c r="AD109" s="169"/>
      <c r="AE109" s="174"/>
      <c r="AF109" s="169"/>
      <c r="AG109" s="169"/>
      <c r="AH109" s="174"/>
      <c r="AI109" s="169"/>
      <c r="AJ109" s="169"/>
      <c r="AK109" s="174"/>
      <c r="AL109" s="169"/>
      <c r="AM109" s="169"/>
      <c r="AN109" s="174"/>
      <c r="AO109" s="169"/>
      <c r="AP109" s="169"/>
      <c r="AQ109" s="174"/>
      <c r="AR109" s="313"/>
    </row>
    <row r="110" spans="1:44" ht="21.8" customHeight="1" x14ac:dyDescent="0.3">
      <c r="A110" s="314"/>
      <c r="B110" s="315"/>
      <c r="C110" s="315"/>
      <c r="D110" s="172" t="s">
        <v>43</v>
      </c>
      <c r="E110" s="170">
        <f t="shared" si="50"/>
        <v>713.01</v>
      </c>
      <c r="F110" s="170">
        <f t="shared" si="51"/>
        <v>0</v>
      </c>
      <c r="G110" s="170">
        <f t="shared" si="39"/>
        <v>0</v>
      </c>
      <c r="H110" s="169"/>
      <c r="I110" s="169"/>
      <c r="J110" s="174"/>
      <c r="K110" s="169"/>
      <c r="L110" s="169"/>
      <c r="M110" s="174"/>
      <c r="N110" s="169"/>
      <c r="O110" s="169"/>
      <c r="P110" s="174"/>
      <c r="Q110" s="169"/>
      <c r="R110" s="169"/>
      <c r="S110" s="174"/>
      <c r="T110" s="169"/>
      <c r="U110" s="169"/>
      <c r="V110" s="174"/>
      <c r="W110" s="169"/>
      <c r="X110" s="169"/>
      <c r="Y110" s="174"/>
      <c r="Z110" s="169"/>
      <c r="AA110" s="169"/>
      <c r="AB110" s="174"/>
      <c r="AC110" s="159"/>
      <c r="AD110" s="169"/>
      <c r="AE110" s="174"/>
      <c r="AF110" s="169"/>
      <c r="AG110" s="169"/>
      <c r="AH110" s="174"/>
      <c r="AI110" s="169"/>
      <c r="AJ110" s="169"/>
      <c r="AK110" s="174"/>
      <c r="AL110" s="159"/>
      <c r="AM110" s="169"/>
      <c r="AN110" s="174"/>
      <c r="AO110" s="159">
        <v>713.01</v>
      </c>
      <c r="AP110" s="169"/>
      <c r="AQ110" s="174"/>
      <c r="AR110" s="313"/>
    </row>
    <row r="111" spans="1:44" ht="30.05" customHeight="1" x14ac:dyDescent="0.25">
      <c r="A111" s="314"/>
      <c r="B111" s="315"/>
      <c r="C111" s="315"/>
      <c r="D111" s="173" t="s">
        <v>272</v>
      </c>
      <c r="E111" s="170">
        <f t="shared" si="50"/>
        <v>0</v>
      </c>
      <c r="F111" s="170">
        <f t="shared" si="51"/>
        <v>0</v>
      </c>
      <c r="G111" s="170" t="e">
        <f t="shared" ref="G111:G194" si="65">F111/E111*100</f>
        <v>#DIV/0!</v>
      </c>
      <c r="H111" s="169"/>
      <c r="I111" s="169"/>
      <c r="J111" s="174"/>
      <c r="K111" s="169"/>
      <c r="L111" s="169"/>
      <c r="M111" s="174"/>
      <c r="N111" s="169"/>
      <c r="O111" s="169"/>
      <c r="P111" s="174"/>
      <c r="Q111" s="169"/>
      <c r="R111" s="169"/>
      <c r="S111" s="174"/>
      <c r="T111" s="169"/>
      <c r="U111" s="169"/>
      <c r="V111" s="174"/>
      <c r="W111" s="169"/>
      <c r="X111" s="169"/>
      <c r="Y111" s="174"/>
      <c r="Z111" s="169"/>
      <c r="AA111" s="169"/>
      <c r="AB111" s="174"/>
      <c r="AC111" s="169"/>
      <c r="AD111" s="169"/>
      <c r="AE111" s="174"/>
      <c r="AF111" s="169"/>
      <c r="AG111" s="169"/>
      <c r="AH111" s="174"/>
      <c r="AI111" s="169"/>
      <c r="AJ111" s="169"/>
      <c r="AK111" s="174"/>
      <c r="AL111" s="169"/>
      <c r="AM111" s="169"/>
      <c r="AN111" s="174"/>
      <c r="AO111" s="169"/>
      <c r="AP111" s="169"/>
      <c r="AQ111" s="174"/>
      <c r="AR111" s="313"/>
    </row>
    <row r="112" spans="1:44" s="116" customFormat="1" ht="22.25" customHeight="1" x14ac:dyDescent="0.3">
      <c r="A112" s="314" t="s">
        <v>316</v>
      </c>
      <c r="B112" s="315" t="s">
        <v>310</v>
      </c>
      <c r="C112" s="315" t="s">
        <v>467</v>
      </c>
      <c r="D112" s="176" t="s">
        <v>41</v>
      </c>
      <c r="E112" s="170">
        <f t="shared" si="50"/>
        <v>1304</v>
      </c>
      <c r="F112" s="170">
        <f t="shared" si="51"/>
        <v>130.4</v>
      </c>
      <c r="G112" s="170">
        <f t="shared" si="65"/>
        <v>10</v>
      </c>
      <c r="H112" s="170">
        <f>SUM(H113:H115)</f>
        <v>0</v>
      </c>
      <c r="I112" s="170">
        <f t="shared" ref="I112:AQ112" si="66">SUM(I113:I115)</f>
        <v>0</v>
      </c>
      <c r="J112" s="170">
        <f t="shared" si="66"/>
        <v>0</v>
      </c>
      <c r="K112" s="170">
        <f t="shared" si="66"/>
        <v>0</v>
      </c>
      <c r="L112" s="170">
        <f t="shared" si="66"/>
        <v>0</v>
      </c>
      <c r="M112" s="170">
        <f t="shared" si="66"/>
        <v>0</v>
      </c>
      <c r="N112" s="170">
        <f t="shared" si="66"/>
        <v>0</v>
      </c>
      <c r="O112" s="170">
        <f t="shared" si="66"/>
        <v>0</v>
      </c>
      <c r="P112" s="170">
        <f t="shared" si="66"/>
        <v>0</v>
      </c>
      <c r="Q112" s="170">
        <f t="shared" si="66"/>
        <v>0</v>
      </c>
      <c r="R112" s="170">
        <f t="shared" si="66"/>
        <v>0</v>
      </c>
      <c r="S112" s="170">
        <f t="shared" si="66"/>
        <v>0</v>
      </c>
      <c r="T112" s="170">
        <f t="shared" si="66"/>
        <v>0</v>
      </c>
      <c r="U112" s="170">
        <f t="shared" si="66"/>
        <v>0</v>
      </c>
      <c r="V112" s="170">
        <f t="shared" si="66"/>
        <v>0</v>
      </c>
      <c r="W112" s="170">
        <f t="shared" si="66"/>
        <v>0</v>
      </c>
      <c r="X112" s="170">
        <f t="shared" si="66"/>
        <v>0</v>
      </c>
      <c r="Y112" s="170">
        <f t="shared" si="66"/>
        <v>0</v>
      </c>
      <c r="Z112" s="170">
        <f t="shared" si="66"/>
        <v>130.4</v>
      </c>
      <c r="AA112" s="170">
        <f t="shared" si="66"/>
        <v>130.4</v>
      </c>
      <c r="AB112" s="170">
        <f t="shared" si="66"/>
        <v>0</v>
      </c>
      <c r="AC112" s="170">
        <f t="shared" si="66"/>
        <v>0</v>
      </c>
      <c r="AD112" s="170">
        <f t="shared" si="66"/>
        <v>0</v>
      </c>
      <c r="AE112" s="170">
        <f t="shared" si="66"/>
        <v>0</v>
      </c>
      <c r="AF112" s="170">
        <f t="shared" si="66"/>
        <v>0</v>
      </c>
      <c r="AG112" s="170">
        <f t="shared" si="66"/>
        <v>0</v>
      </c>
      <c r="AH112" s="170">
        <f t="shared" si="66"/>
        <v>0</v>
      </c>
      <c r="AI112" s="170">
        <f t="shared" si="66"/>
        <v>0</v>
      </c>
      <c r="AJ112" s="170">
        <f t="shared" si="66"/>
        <v>0</v>
      </c>
      <c r="AK112" s="170">
        <f t="shared" si="66"/>
        <v>0</v>
      </c>
      <c r="AL112" s="170">
        <f t="shared" si="66"/>
        <v>0</v>
      </c>
      <c r="AM112" s="170">
        <f t="shared" si="66"/>
        <v>0</v>
      </c>
      <c r="AN112" s="170">
        <f t="shared" si="66"/>
        <v>0</v>
      </c>
      <c r="AO112" s="170">
        <f t="shared" si="66"/>
        <v>1173.5999999999999</v>
      </c>
      <c r="AP112" s="170">
        <f t="shared" si="66"/>
        <v>0</v>
      </c>
      <c r="AQ112" s="170">
        <f t="shared" si="66"/>
        <v>0</v>
      </c>
      <c r="AR112" s="313"/>
    </row>
    <row r="113" spans="1:44" x14ac:dyDescent="0.3">
      <c r="A113" s="314"/>
      <c r="B113" s="315"/>
      <c r="C113" s="315"/>
      <c r="D113" s="172" t="s">
        <v>37</v>
      </c>
      <c r="E113" s="170">
        <f t="shared" si="50"/>
        <v>0</v>
      </c>
      <c r="F113" s="170">
        <f t="shared" si="51"/>
        <v>0</v>
      </c>
      <c r="G113" s="170" t="e">
        <f t="shared" si="65"/>
        <v>#DIV/0!</v>
      </c>
      <c r="H113" s="169"/>
      <c r="I113" s="169"/>
      <c r="J113" s="174"/>
      <c r="K113" s="169"/>
      <c r="L113" s="169"/>
      <c r="M113" s="174"/>
      <c r="N113" s="169"/>
      <c r="O113" s="169"/>
      <c r="P113" s="174"/>
      <c r="Q113" s="169"/>
      <c r="R113" s="169"/>
      <c r="S113" s="174"/>
      <c r="T113" s="169"/>
      <c r="U113" s="169"/>
      <c r="V113" s="174"/>
      <c r="W113" s="169"/>
      <c r="X113" s="169"/>
      <c r="Y113" s="174"/>
      <c r="Z113" s="169"/>
      <c r="AA113" s="169"/>
      <c r="AB113" s="174"/>
      <c r="AC113" s="169"/>
      <c r="AD113" s="169"/>
      <c r="AE113" s="174"/>
      <c r="AF113" s="169"/>
      <c r="AG113" s="169"/>
      <c r="AH113" s="174"/>
      <c r="AI113" s="169"/>
      <c r="AJ113" s="169"/>
      <c r="AK113" s="169"/>
      <c r="AL113" s="169"/>
      <c r="AM113" s="169"/>
      <c r="AN113" s="174"/>
      <c r="AO113" s="169"/>
      <c r="AP113" s="169"/>
      <c r="AQ113" s="174"/>
      <c r="AR113" s="313"/>
    </row>
    <row r="114" spans="1:44" ht="31.15" customHeight="1" x14ac:dyDescent="0.3">
      <c r="A114" s="314"/>
      <c r="B114" s="315"/>
      <c r="C114" s="315"/>
      <c r="D114" s="172" t="s">
        <v>2</v>
      </c>
      <c r="E114" s="170">
        <f t="shared" si="50"/>
        <v>0</v>
      </c>
      <c r="F114" s="170">
        <f t="shared" si="51"/>
        <v>0</v>
      </c>
      <c r="G114" s="170" t="e">
        <f t="shared" si="65"/>
        <v>#DIV/0!</v>
      </c>
      <c r="H114" s="169"/>
      <c r="I114" s="169"/>
      <c r="J114" s="174"/>
      <c r="K114" s="169"/>
      <c r="L114" s="169"/>
      <c r="M114" s="174"/>
      <c r="N114" s="169"/>
      <c r="O114" s="169"/>
      <c r="P114" s="174"/>
      <c r="Q114" s="169"/>
      <c r="R114" s="169"/>
      <c r="S114" s="174"/>
      <c r="T114" s="169"/>
      <c r="U114" s="169"/>
      <c r="V114" s="174"/>
      <c r="W114" s="169"/>
      <c r="X114" s="169"/>
      <c r="Y114" s="174"/>
      <c r="Z114" s="169"/>
      <c r="AA114" s="169"/>
      <c r="AB114" s="174"/>
      <c r="AC114" s="169"/>
      <c r="AD114" s="169"/>
      <c r="AE114" s="174"/>
      <c r="AF114" s="169"/>
      <c r="AG114" s="169"/>
      <c r="AH114" s="174"/>
      <c r="AI114" s="169"/>
      <c r="AJ114" s="169"/>
      <c r="AK114" s="174"/>
      <c r="AL114" s="169"/>
      <c r="AM114" s="169"/>
      <c r="AN114" s="174"/>
      <c r="AO114" s="169"/>
      <c r="AP114" s="169"/>
      <c r="AQ114" s="174"/>
      <c r="AR114" s="313"/>
    </row>
    <row r="115" spans="1:44" ht="21.8" customHeight="1" x14ac:dyDescent="0.3">
      <c r="A115" s="314"/>
      <c r="B115" s="315"/>
      <c r="C115" s="315"/>
      <c r="D115" s="172" t="s">
        <v>43</v>
      </c>
      <c r="E115" s="170">
        <f t="shared" si="50"/>
        <v>1304</v>
      </c>
      <c r="F115" s="170">
        <f t="shared" si="51"/>
        <v>130.4</v>
      </c>
      <c r="G115" s="170">
        <f t="shared" si="65"/>
        <v>10</v>
      </c>
      <c r="H115" s="169"/>
      <c r="I115" s="169"/>
      <c r="J115" s="174"/>
      <c r="K115" s="169"/>
      <c r="L115" s="169"/>
      <c r="M115" s="174"/>
      <c r="N115" s="169"/>
      <c r="O115" s="169"/>
      <c r="P115" s="174"/>
      <c r="Q115" s="169"/>
      <c r="R115" s="169"/>
      <c r="S115" s="174"/>
      <c r="T115" s="169"/>
      <c r="U115" s="169"/>
      <c r="V115" s="174"/>
      <c r="W115" s="169"/>
      <c r="X115" s="169"/>
      <c r="Y115" s="174"/>
      <c r="Z115" s="169">
        <v>130.4</v>
      </c>
      <c r="AA115" s="169">
        <v>130.4</v>
      </c>
      <c r="AB115" s="174"/>
      <c r="AC115" s="159"/>
      <c r="AD115" s="169"/>
      <c r="AE115" s="174"/>
      <c r="AF115" s="169"/>
      <c r="AG115" s="169"/>
      <c r="AH115" s="174"/>
      <c r="AI115" s="169"/>
      <c r="AJ115" s="169"/>
      <c r="AK115" s="174"/>
      <c r="AL115" s="159"/>
      <c r="AM115" s="169"/>
      <c r="AN115" s="174"/>
      <c r="AO115" s="159">
        <f>1304-130.4</f>
        <v>1173.5999999999999</v>
      </c>
      <c r="AP115" s="169"/>
      <c r="AQ115" s="174"/>
      <c r="AR115" s="313"/>
    </row>
    <row r="116" spans="1:44" ht="30.05" customHeight="1" x14ac:dyDescent="0.25">
      <c r="A116" s="314"/>
      <c r="B116" s="315"/>
      <c r="C116" s="315"/>
      <c r="D116" s="173" t="s">
        <v>272</v>
      </c>
      <c r="E116" s="170">
        <f t="shared" ref="E116:E179" si="67">H116+K116+N116+Q116+T116+W116+Z116+AC116+AF116+AI116+AL116+AO116</f>
        <v>0</v>
      </c>
      <c r="F116" s="170">
        <f t="shared" ref="F116:F179" si="68">I116+L116+O116+R116+U116+X116+AA116+AD116+AG116+AJ116+AM116+AP116</f>
        <v>0</v>
      </c>
      <c r="G116" s="170" t="e">
        <f t="shared" si="65"/>
        <v>#DIV/0!</v>
      </c>
      <c r="H116" s="169"/>
      <c r="I116" s="169"/>
      <c r="J116" s="174"/>
      <c r="K116" s="169"/>
      <c r="L116" s="169"/>
      <c r="M116" s="174"/>
      <c r="N116" s="169"/>
      <c r="O116" s="169"/>
      <c r="P116" s="174"/>
      <c r="Q116" s="169"/>
      <c r="R116" s="169"/>
      <c r="S116" s="174"/>
      <c r="T116" s="169"/>
      <c r="U116" s="169"/>
      <c r="V116" s="174"/>
      <c r="W116" s="169"/>
      <c r="X116" s="169"/>
      <c r="Y116" s="174"/>
      <c r="Z116" s="169"/>
      <c r="AA116" s="169"/>
      <c r="AB116" s="174"/>
      <c r="AC116" s="169"/>
      <c r="AD116" s="169"/>
      <c r="AE116" s="174"/>
      <c r="AF116" s="169"/>
      <c r="AG116" s="169"/>
      <c r="AH116" s="174"/>
      <c r="AI116" s="169"/>
      <c r="AJ116" s="169"/>
      <c r="AK116" s="174"/>
      <c r="AL116" s="169"/>
      <c r="AM116" s="169"/>
      <c r="AN116" s="174"/>
      <c r="AO116" s="169"/>
      <c r="AP116" s="169"/>
      <c r="AQ116" s="174"/>
      <c r="AR116" s="313"/>
    </row>
    <row r="117" spans="1:44" s="116" customFormat="1" ht="22.25" customHeight="1" x14ac:dyDescent="0.3">
      <c r="A117" s="314" t="s">
        <v>315</v>
      </c>
      <c r="B117" s="315" t="s">
        <v>306</v>
      </c>
      <c r="C117" s="315" t="s">
        <v>467</v>
      </c>
      <c r="D117" s="176" t="s">
        <v>41</v>
      </c>
      <c r="E117" s="170">
        <f t="shared" si="67"/>
        <v>3879.96</v>
      </c>
      <c r="F117" s="170">
        <f t="shared" si="68"/>
        <v>3879.96</v>
      </c>
      <c r="G117" s="170">
        <f t="shared" si="65"/>
        <v>100</v>
      </c>
      <c r="H117" s="170">
        <f>SUM(H118:H120)</f>
        <v>0</v>
      </c>
      <c r="I117" s="170">
        <f t="shared" ref="I117:AQ117" si="69">SUM(I118:I120)</f>
        <v>0</v>
      </c>
      <c r="J117" s="170">
        <f t="shared" si="69"/>
        <v>0</v>
      </c>
      <c r="K117" s="170">
        <f t="shared" si="69"/>
        <v>3879.96</v>
      </c>
      <c r="L117" s="170">
        <f t="shared" si="69"/>
        <v>3879.96</v>
      </c>
      <c r="M117" s="170">
        <f>L117*100/K117</f>
        <v>100</v>
      </c>
      <c r="N117" s="170">
        <f t="shared" si="69"/>
        <v>0</v>
      </c>
      <c r="O117" s="170">
        <f t="shared" si="69"/>
        <v>0</v>
      </c>
      <c r="P117" s="170">
        <f t="shared" si="69"/>
        <v>0</v>
      </c>
      <c r="Q117" s="170">
        <f t="shared" si="69"/>
        <v>0</v>
      </c>
      <c r="R117" s="170">
        <f t="shared" si="69"/>
        <v>0</v>
      </c>
      <c r="S117" s="170">
        <f t="shared" si="69"/>
        <v>0</v>
      </c>
      <c r="T117" s="170">
        <f t="shared" si="69"/>
        <v>0</v>
      </c>
      <c r="U117" s="170">
        <f t="shared" si="69"/>
        <v>0</v>
      </c>
      <c r="V117" s="170">
        <f t="shared" si="69"/>
        <v>0</v>
      </c>
      <c r="W117" s="170">
        <f t="shared" si="69"/>
        <v>0</v>
      </c>
      <c r="X117" s="170">
        <f t="shared" si="69"/>
        <v>0</v>
      </c>
      <c r="Y117" s="170">
        <f t="shared" si="69"/>
        <v>0</v>
      </c>
      <c r="Z117" s="170">
        <f t="shared" si="69"/>
        <v>0</v>
      </c>
      <c r="AA117" s="170">
        <f t="shared" si="69"/>
        <v>0</v>
      </c>
      <c r="AB117" s="170">
        <f t="shared" si="69"/>
        <v>0</v>
      </c>
      <c r="AC117" s="170">
        <f t="shared" si="69"/>
        <v>0</v>
      </c>
      <c r="AD117" s="170">
        <f t="shared" si="69"/>
        <v>0</v>
      </c>
      <c r="AE117" s="170">
        <f t="shared" si="69"/>
        <v>0</v>
      </c>
      <c r="AF117" s="170">
        <f t="shared" si="69"/>
        <v>0</v>
      </c>
      <c r="AG117" s="170">
        <f t="shared" si="69"/>
        <v>0</v>
      </c>
      <c r="AH117" s="170">
        <f t="shared" si="69"/>
        <v>0</v>
      </c>
      <c r="AI117" s="170">
        <f t="shared" si="69"/>
        <v>0</v>
      </c>
      <c r="AJ117" s="170">
        <f t="shared" si="69"/>
        <v>0</v>
      </c>
      <c r="AK117" s="170">
        <f t="shared" si="69"/>
        <v>0</v>
      </c>
      <c r="AL117" s="170">
        <f t="shared" si="69"/>
        <v>0</v>
      </c>
      <c r="AM117" s="170">
        <f t="shared" si="69"/>
        <v>0</v>
      </c>
      <c r="AN117" s="170">
        <f t="shared" si="69"/>
        <v>0</v>
      </c>
      <c r="AO117" s="170">
        <f t="shared" si="69"/>
        <v>0</v>
      </c>
      <c r="AP117" s="170">
        <f t="shared" si="69"/>
        <v>0</v>
      </c>
      <c r="AQ117" s="170">
        <f t="shared" si="69"/>
        <v>0</v>
      </c>
      <c r="AR117" s="313"/>
    </row>
    <row r="118" spans="1:44" x14ac:dyDescent="0.3">
      <c r="A118" s="314"/>
      <c r="B118" s="315"/>
      <c r="C118" s="315"/>
      <c r="D118" s="172" t="s">
        <v>37</v>
      </c>
      <c r="E118" s="170">
        <f t="shared" si="67"/>
        <v>0</v>
      </c>
      <c r="F118" s="170">
        <f t="shared" si="68"/>
        <v>0</v>
      </c>
      <c r="G118" s="170" t="e">
        <f t="shared" si="65"/>
        <v>#DIV/0!</v>
      </c>
      <c r="H118" s="169"/>
      <c r="I118" s="169"/>
      <c r="J118" s="174"/>
      <c r="K118" s="169"/>
      <c r="L118" s="169"/>
      <c r="M118" s="174"/>
      <c r="N118" s="169"/>
      <c r="O118" s="169"/>
      <c r="P118" s="174"/>
      <c r="Q118" s="169"/>
      <c r="R118" s="169"/>
      <c r="S118" s="174"/>
      <c r="T118" s="169"/>
      <c r="U118" s="169"/>
      <c r="V118" s="174"/>
      <c r="W118" s="169"/>
      <c r="X118" s="169"/>
      <c r="Y118" s="174"/>
      <c r="Z118" s="169"/>
      <c r="AA118" s="169"/>
      <c r="AB118" s="174"/>
      <c r="AC118" s="169"/>
      <c r="AD118" s="169"/>
      <c r="AE118" s="174"/>
      <c r="AF118" s="169"/>
      <c r="AG118" s="169"/>
      <c r="AH118" s="174"/>
      <c r="AI118" s="169"/>
      <c r="AJ118" s="169"/>
      <c r="AK118" s="169"/>
      <c r="AL118" s="169"/>
      <c r="AM118" s="169"/>
      <c r="AN118" s="174"/>
      <c r="AO118" s="169"/>
      <c r="AP118" s="169"/>
      <c r="AQ118" s="174"/>
      <c r="AR118" s="313"/>
    </row>
    <row r="119" spans="1:44" ht="31.15" customHeight="1" x14ac:dyDescent="0.3">
      <c r="A119" s="314"/>
      <c r="B119" s="315"/>
      <c r="C119" s="315"/>
      <c r="D119" s="172" t="s">
        <v>2</v>
      </c>
      <c r="E119" s="170">
        <f t="shared" si="67"/>
        <v>0</v>
      </c>
      <c r="F119" s="170">
        <f t="shared" si="68"/>
        <v>0</v>
      </c>
      <c r="G119" s="170" t="e">
        <f t="shared" si="65"/>
        <v>#DIV/0!</v>
      </c>
      <c r="H119" s="169"/>
      <c r="I119" s="169"/>
      <c r="J119" s="174"/>
      <c r="K119" s="169"/>
      <c r="L119" s="169"/>
      <c r="M119" s="174"/>
      <c r="N119" s="169"/>
      <c r="O119" s="169"/>
      <c r="P119" s="174"/>
      <c r="Q119" s="169"/>
      <c r="R119" s="169"/>
      <c r="S119" s="174"/>
      <c r="T119" s="169"/>
      <c r="U119" s="169"/>
      <c r="V119" s="174"/>
      <c r="W119" s="169"/>
      <c r="X119" s="169"/>
      <c r="Y119" s="174"/>
      <c r="Z119" s="169"/>
      <c r="AA119" s="169"/>
      <c r="AB119" s="174"/>
      <c r="AC119" s="169"/>
      <c r="AD119" s="169"/>
      <c r="AE119" s="174"/>
      <c r="AF119" s="169"/>
      <c r="AG119" s="169"/>
      <c r="AH119" s="174"/>
      <c r="AI119" s="169"/>
      <c r="AJ119" s="169"/>
      <c r="AK119" s="174"/>
      <c r="AL119" s="169"/>
      <c r="AM119" s="169"/>
      <c r="AN119" s="174"/>
      <c r="AO119" s="169"/>
      <c r="AP119" s="169"/>
      <c r="AQ119" s="174"/>
      <c r="AR119" s="313"/>
    </row>
    <row r="120" spans="1:44" ht="21.8" customHeight="1" x14ac:dyDescent="0.3">
      <c r="A120" s="314"/>
      <c r="B120" s="315"/>
      <c r="C120" s="315"/>
      <c r="D120" s="172" t="s">
        <v>43</v>
      </c>
      <c r="E120" s="170">
        <f t="shared" si="67"/>
        <v>3879.96</v>
      </c>
      <c r="F120" s="170">
        <f t="shared" si="68"/>
        <v>3879.96</v>
      </c>
      <c r="G120" s="170">
        <f t="shared" si="65"/>
        <v>100</v>
      </c>
      <c r="H120" s="169"/>
      <c r="I120" s="169"/>
      <c r="J120" s="174"/>
      <c r="K120" s="169">
        <v>3879.96</v>
      </c>
      <c r="L120" s="169">
        <v>3879.96</v>
      </c>
      <c r="M120" s="170">
        <f>L120*100/K120</f>
        <v>100</v>
      </c>
      <c r="N120" s="169"/>
      <c r="O120" s="169"/>
      <c r="P120" s="174"/>
      <c r="Q120" s="169"/>
      <c r="R120" s="169"/>
      <c r="S120" s="174"/>
      <c r="T120" s="169"/>
      <c r="U120" s="169"/>
      <c r="V120" s="174"/>
      <c r="W120" s="169"/>
      <c r="X120" s="169"/>
      <c r="Y120" s="174"/>
      <c r="Z120" s="169"/>
      <c r="AA120" s="169"/>
      <c r="AB120" s="174"/>
      <c r="AC120" s="159"/>
      <c r="AD120" s="169"/>
      <c r="AE120" s="174"/>
      <c r="AF120" s="169"/>
      <c r="AG120" s="169"/>
      <c r="AH120" s="174"/>
      <c r="AI120" s="169"/>
      <c r="AJ120" s="169"/>
      <c r="AK120" s="174"/>
      <c r="AL120" s="169"/>
      <c r="AM120" s="169"/>
      <c r="AN120" s="174"/>
      <c r="AO120" s="159"/>
      <c r="AP120" s="169"/>
      <c r="AQ120" s="174"/>
      <c r="AR120" s="313"/>
    </row>
    <row r="121" spans="1:44" ht="30.05" customHeight="1" x14ac:dyDescent="0.25">
      <c r="A121" s="314"/>
      <c r="B121" s="315"/>
      <c r="C121" s="315"/>
      <c r="D121" s="173" t="s">
        <v>272</v>
      </c>
      <c r="E121" s="170">
        <f t="shared" si="67"/>
        <v>0</v>
      </c>
      <c r="F121" s="170">
        <f t="shared" si="68"/>
        <v>0</v>
      </c>
      <c r="G121" s="170" t="e">
        <f t="shared" si="65"/>
        <v>#DIV/0!</v>
      </c>
      <c r="H121" s="169"/>
      <c r="I121" s="169"/>
      <c r="J121" s="174"/>
      <c r="K121" s="169"/>
      <c r="L121" s="169"/>
      <c r="M121" s="174"/>
      <c r="N121" s="169"/>
      <c r="O121" s="169"/>
      <c r="P121" s="174"/>
      <c r="Q121" s="169"/>
      <c r="R121" s="169"/>
      <c r="S121" s="174"/>
      <c r="T121" s="169"/>
      <c r="U121" s="169"/>
      <c r="V121" s="174"/>
      <c r="W121" s="169"/>
      <c r="X121" s="169"/>
      <c r="Y121" s="174"/>
      <c r="Z121" s="169"/>
      <c r="AA121" s="169"/>
      <c r="AB121" s="174"/>
      <c r="AC121" s="169"/>
      <c r="AD121" s="169"/>
      <c r="AE121" s="174"/>
      <c r="AF121" s="169"/>
      <c r="AG121" s="169"/>
      <c r="AH121" s="174"/>
      <c r="AI121" s="169"/>
      <c r="AJ121" s="169"/>
      <c r="AK121" s="174"/>
      <c r="AL121" s="169"/>
      <c r="AM121" s="169"/>
      <c r="AN121" s="174"/>
      <c r="AO121" s="169"/>
      <c r="AP121" s="169"/>
      <c r="AQ121" s="174"/>
      <c r="AR121" s="313"/>
    </row>
    <row r="122" spans="1:44" s="116" customFormat="1" ht="22.25" customHeight="1" x14ac:dyDescent="0.3">
      <c r="A122" s="314" t="s">
        <v>314</v>
      </c>
      <c r="B122" s="315" t="s">
        <v>306</v>
      </c>
      <c r="C122" s="315" t="s">
        <v>438</v>
      </c>
      <c r="D122" s="176" t="s">
        <v>41</v>
      </c>
      <c r="E122" s="170">
        <f t="shared" si="67"/>
        <v>5300</v>
      </c>
      <c r="F122" s="170">
        <f t="shared" si="68"/>
        <v>5300</v>
      </c>
      <c r="G122" s="170">
        <f t="shared" si="65"/>
        <v>100</v>
      </c>
      <c r="H122" s="170">
        <f>SUM(H123:H125)</f>
        <v>0</v>
      </c>
      <c r="I122" s="170">
        <f t="shared" ref="I122:AQ122" si="70">SUM(I123:I125)</f>
        <v>0</v>
      </c>
      <c r="J122" s="170">
        <f t="shared" si="70"/>
        <v>0</v>
      </c>
      <c r="K122" s="170">
        <f t="shared" si="70"/>
        <v>0</v>
      </c>
      <c r="L122" s="170">
        <f t="shared" si="70"/>
        <v>0</v>
      </c>
      <c r="M122" s="170">
        <f t="shared" si="70"/>
        <v>0</v>
      </c>
      <c r="N122" s="170">
        <f t="shared" si="70"/>
        <v>0</v>
      </c>
      <c r="O122" s="170">
        <f t="shared" si="70"/>
        <v>0</v>
      </c>
      <c r="P122" s="170">
        <f t="shared" si="70"/>
        <v>0</v>
      </c>
      <c r="Q122" s="170">
        <f t="shared" si="70"/>
        <v>0</v>
      </c>
      <c r="R122" s="170">
        <f t="shared" si="70"/>
        <v>0</v>
      </c>
      <c r="S122" s="170">
        <f t="shared" si="70"/>
        <v>0</v>
      </c>
      <c r="T122" s="170">
        <f t="shared" si="70"/>
        <v>0</v>
      </c>
      <c r="U122" s="170">
        <f t="shared" si="70"/>
        <v>0</v>
      </c>
      <c r="V122" s="170">
        <f t="shared" si="70"/>
        <v>0</v>
      </c>
      <c r="W122" s="170">
        <f t="shared" si="70"/>
        <v>0</v>
      </c>
      <c r="X122" s="170">
        <f t="shared" si="70"/>
        <v>0</v>
      </c>
      <c r="Y122" s="170">
        <f t="shared" si="70"/>
        <v>0</v>
      </c>
      <c r="Z122" s="170">
        <f t="shared" si="70"/>
        <v>0</v>
      </c>
      <c r="AA122" s="170">
        <f t="shared" si="70"/>
        <v>0</v>
      </c>
      <c r="AB122" s="170">
        <f t="shared" si="70"/>
        <v>0</v>
      </c>
      <c r="AC122" s="170">
        <f t="shared" si="70"/>
        <v>0</v>
      </c>
      <c r="AD122" s="170">
        <f t="shared" si="70"/>
        <v>0</v>
      </c>
      <c r="AE122" s="170">
        <f t="shared" si="70"/>
        <v>0</v>
      </c>
      <c r="AF122" s="170">
        <f t="shared" si="70"/>
        <v>0</v>
      </c>
      <c r="AG122" s="170">
        <f t="shared" si="70"/>
        <v>0</v>
      </c>
      <c r="AH122" s="170">
        <f t="shared" si="70"/>
        <v>0</v>
      </c>
      <c r="AI122" s="170">
        <f t="shared" si="70"/>
        <v>5300</v>
      </c>
      <c r="AJ122" s="170">
        <f t="shared" si="70"/>
        <v>5300</v>
      </c>
      <c r="AK122" s="170">
        <f t="shared" si="70"/>
        <v>0</v>
      </c>
      <c r="AL122" s="170">
        <f t="shared" si="70"/>
        <v>0</v>
      </c>
      <c r="AM122" s="170">
        <f t="shared" si="70"/>
        <v>0</v>
      </c>
      <c r="AN122" s="170">
        <f t="shared" si="70"/>
        <v>0</v>
      </c>
      <c r="AO122" s="170">
        <f t="shared" si="70"/>
        <v>0</v>
      </c>
      <c r="AP122" s="170">
        <f t="shared" si="70"/>
        <v>0</v>
      </c>
      <c r="AQ122" s="170">
        <f t="shared" si="70"/>
        <v>0</v>
      </c>
      <c r="AR122" s="313"/>
    </row>
    <row r="123" spans="1:44" x14ac:dyDescent="0.3">
      <c r="A123" s="314"/>
      <c r="B123" s="315"/>
      <c r="C123" s="315"/>
      <c r="D123" s="172" t="s">
        <v>37</v>
      </c>
      <c r="E123" s="170">
        <f t="shared" si="67"/>
        <v>0</v>
      </c>
      <c r="F123" s="170">
        <f t="shared" si="68"/>
        <v>0</v>
      </c>
      <c r="G123" s="170" t="e">
        <f t="shared" si="65"/>
        <v>#DIV/0!</v>
      </c>
      <c r="H123" s="169"/>
      <c r="I123" s="169"/>
      <c r="J123" s="174"/>
      <c r="K123" s="169"/>
      <c r="L123" s="169"/>
      <c r="M123" s="174"/>
      <c r="N123" s="169"/>
      <c r="O123" s="169"/>
      <c r="P123" s="174"/>
      <c r="Q123" s="169"/>
      <c r="R123" s="169"/>
      <c r="S123" s="174"/>
      <c r="T123" s="169"/>
      <c r="U123" s="169"/>
      <c r="V123" s="174"/>
      <c r="W123" s="169"/>
      <c r="X123" s="169"/>
      <c r="Y123" s="174"/>
      <c r="Z123" s="169"/>
      <c r="AA123" s="169"/>
      <c r="AB123" s="174"/>
      <c r="AC123" s="169"/>
      <c r="AD123" s="169"/>
      <c r="AE123" s="174"/>
      <c r="AF123" s="169"/>
      <c r="AG123" s="169"/>
      <c r="AH123" s="174"/>
      <c r="AI123" s="169"/>
      <c r="AJ123" s="169"/>
      <c r="AK123" s="169"/>
      <c r="AL123" s="169"/>
      <c r="AM123" s="169"/>
      <c r="AN123" s="174"/>
      <c r="AO123" s="169"/>
      <c r="AP123" s="169"/>
      <c r="AQ123" s="174"/>
      <c r="AR123" s="313"/>
    </row>
    <row r="124" spans="1:44" ht="31.15" customHeight="1" x14ac:dyDescent="0.3">
      <c r="A124" s="314"/>
      <c r="B124" s="315"/>
      <c r="C124" s="315"/>
      <c r="D124" s="172" t="s">
        <v>2</v>
      </c>
      <c r="E124" s="170">
        <f t="shared" si="67"/>
        <v>0</v>
      </c>
      <c r="F124" s="170">
        <f t="shared" si="68"/>
        <v>0</v>
      </c>
      <c r="G124" s="170" t="e">
        <f t="shared" si="65"/>
        <v>#DIV/0!</v>
      </c>
      <c r="H124" s="169"/>
      <c r="I124" s="169"/>
      <c r="J124" s="174"/>
      <c r="K124" s="169"/>
      <c r="L124" s="169"/>
      <c r="M124" s="174"/>
      <c r="N124" s="169"/>
      <c r="O124" s="169"/>
      <c r="P124" s="174"/>
      <c r="Q124" s="169"/>
      <c r="R124" s="169"/>
      <c r="S124" s="174"/>
      <c r="T124" s="169"/>
      <c r="U124" s="169"/>
      <c r="V124" s="174"/>
      <c r="W124" s="169"/>
      <c r="X124" s="169"/>
      <c r="Y124" s="174"/>
      <c r="Z124" s="169"/>
      <c r="AA124" s="169"/>
      <c r="AB124" s="174"/>
      <c r="AC124" s="169"/>
      <c r="AD124" s="169"/>
      <c r="AE124" s="174"/>
      <c r="AF124" s="169"/>
      <c r="AG124" s="169"/>
      <c r="AH124" s="174"/>
      <c r="AI124" s="169"/>
      <c r="AJ124" s="169"/>
      <c r="AK124" s="174"/>
      <c r="AL124" s="169"/>
      <c r="AM124" s="169"/>
      <c r="AN124" s="174"/>
      <c r="AO124" s="169"/>
      <c r="AP124" s="169"/>
      <c r="AQ124" s="174"/>
      <c r="AR124" s="313"/>
    </row>
    <row r="125" spans="1:44" ht="21.8" customHeight="1" x14ac:dyDescent="0.3">
      <c r="A125" s="314"/>
      <c r="B125" s="315"/>
      <c r="C125" s="315"/>
      <c r="D125" s="172" t="s">
        <v>43</v>
      </c>
      <c r="E125" s="170">
        <f t="shared" si="67"/>
        <v>5300</v>
      </c>
      <c r="F125" s="170">
        <f t="shared" si="68"/>
        <v>5300</v>
      </c>
      <c r="G125" s="170">
        <f t="shared" si="65"/>
        <v>100</v>
      </c>
      <c r="H125" s="169"/>
      <c r="I125" s="169"/>
      <c r="J125" s="174"/>
      <c r="K125" s="169"/>
      <c r="L125" s="169"/>
      <c r="M125" s="174"/>
      <c r="N125" s="169"/>
      <c r="O125" s="169"/>
      <c r="P125" s="174"/>
      <c r="Q125" s="169"/>
      <c r="R125" s="169"/>
      <c r="S125" s="174"/>
      <c r="T125" s="169"/>
      <c r="U125" s="169"/>
      <c r="V125" s="174"/>
      <c r="W125" s="169"/>
      <c r="X125" s="169"/>
      <c r="Y125" s="174"/>
      <c r="Z125" s="169"/>
      <c r="AA125" s="169"/>
      <c r="AB125" s="174"/>
      <c r="AC125" s="169"/>
      <c r="AD125" s="169"/>
      <c r="AE125" s="174"/>
      <c r="AF125" s="169"/>
      <c r="AG125" s="169"/>
      <c r="AH125" s="174"/>
      <c r="AI125" s="169">
        <v>5300</v>
      </c>
      <c r="AJ125" s="169">
        <v>5300</v>
      </c>
      <c r="AK125" s="174"/>
      <c r="AL125" s="169"/>
      <c r="AM125" s="169"/>
      <c r="AN125" s="174"/>
      <c r="AO125" s="169"/>
      <c r="AP125" s="169"/>
      <c r="AQ125" s="174"/>
      <c r="AR125" s="313"/>
    </row>
    <row r="126" spans="1:44" ht="30.05" customHeight="1" x14ac:dyDescent="0.25">
      <c r="A126" s="314"/>
      <c r="B126" s="315"/>
      <c r="C126" s="315"/>
      <c r="D126" s="173" t="s">
        <v>272</v>
      </c>
      <c r="E126" s="170">
        <f t="shared" si="67"/>
        <v>0</v>
      </c>
      <c r="F126" s="170">
        <f t="shared" si="68"/>
        <v>0</v>
      </c>
      <c r="G126" s="170" t="e">
        <f t="shared" si="65"/>
        <v>#DIV/0!</v>
      </c>
      <c r="H126" s="169"/>
      <c r="I126" s="169"/>
      <c r="J126" s="174"/>
      <c r="K126" s="169"/>
      <c r="L126" s="169"/>
      <c r="M126" s="174"/>
      <c r="N126" s="169"/>
      <c r="O126" s="169"/>
      <c r="P126" s="174"/>
      <c r="Q126" s="169"/>
      <c r="R126" s="169"/>
      <c r="S126" s="174"/>
      <c r="T126" s="169"/>
      <c r="U126" s="169"/>
      <c r="V126" s="174"/>
      <c r="W126" s="169"/>
      <c r="X126" s="169"/>
      <c r="Y126" s="174"/>
      <c r="Z126" s="169"/>
      <c r="AA126" s="169"/>
      <c r="AB126" s="174"/>
      <c r="AC126" s="169"/>
      <c r="AD126" s="169"/>
      <c r="AE126" s="174"/>
      <c r="AF126" s="169"/>
      <c r="AG126" s="169"/>
      <c r="AH126" s="174"/>
      <c r="AI126" s="169"/>
      <c r="AJ126" s="169"/>
      <c r="AK126" s="174"/>
      <c r="AL126" s="169"/>
      <c r="AM126" s="169"/>
      <c r="AN126" s="174"/>
      <c r="AO126" s="169"/>
      <c r="AP126" s="169"/>
      <c r="AQ126" s="174"/>
      <c r="AR126" s="313"/>
    </row>
    <row r="127" spans="1:44" s="116" customFormat="1" ht="22.25" customHeight="1" x14ac:dyDescent="0.3">
      <c r="A127" s="314" t="s">
        <v>313</v>
      </c>
      <c r="B127" s="315" t="s">
        <v>536</v>
      </c>
      <c r="C127" s="315" t="s">
        <v>467</v>
      </c>
      <c r="D127" s="176" t="s">
        <v>41</v>
      </c>
      <c r="E127" s="170">
        <f t="shared" si="67"/>
        <v>3523</v>
      </c>
      <c r="F127" s="170">
        <f t="shared" si="68"/>
        <v>0</v>
      </c>
      <c r="G127" s="170">
        <f t="shared" si="65"/>
        <v>0</v>
      </c>
      <c r="H127" s="170">
        <f>SUM(H128:H130)</f>
        <v>0</v>
      </c>
      <c r="I127" s="170">
        <f t="shared" ref="I127" si="71">SUM(I128:I130)</f>
        <v>0</v>
      </c>
      <c r="J127" s="170">
        <f t="shared" ref="J127" si="72">SUM(J128:J130)</f>
        <v>0</v>
      </c>
      <c r="K127" s="170">
        <f t="shared" ref="K127" si="73">SUM(K128:K130)</f>
        <v>0</v>
      </c>
      <c r="L127" s="170">
        <f t="shared" ref="L127" si="74">SUM(L128:L130)</f>
        <v>0</v>
      </c>
      <c r="M127" s="170">
        <f t="shared" ref="M127" si="75">SUM(M128:M130)</f>
        <v>0</v>
      </c>
      <c r="N127" s="170">
        <f t="shared" ref="N127" si="76">SUM(N128:N130)</f>
        <v>0</v>
      </c>
      <c r="O127" s="170">
        <f t="shared" ref="O127" si="77">SUM(O128:O130)</f>
        <v>0</v>
      </c>
      <c r="P127" s="170">
        <f t="shared" ref="P127" si="78">SUM(P128:P130)</f>
        <v>0</v>
      </c>
      <c r="Q127" s="170">
        <f t="shared" ref="Q127" si="79">SUM(Q128:Q130)</f>
        <v>0</v>
      </c>
      <c r="R127" s="170">
        <f t="shared" ref="R127" si="80">SUM(R128:R130)</f>
        <v>0</v>
      </c>
      <c r="S127" s="170">
        <f t="shared" ref="S127" si="81">SUM(S128:S130)</f>
        <v>0</v>
      </c>
      <c r="T127" s="170">
        <f t="shared" ref="T127" si="82">SUM(T128:T130)</f>
        <v>0</v>
      </c>
      <c r="U127" s="170">
        <f t="shared" ref="U127" si="83">SUM(U128:U130)</f>
        <v>0</v>
      </c>
      <c r="V127" s="170">
        <f t="shared" ref="V127" si="84">SUM(V128:V130)</f>
        <v>0</v>
      </c>
      <c r="W127" s="170">
        <f t="shared" ref="W127" si="85">SUM(W128:W130)</f>
        <v>0</v>
      </c>
      <c r="X127" s="170">
        <f t="shared" ref="X127" si="86">SUM(X128:X130)</f>
        <v>0</v>
      </c>
      <c r="Y127" s="170">
        <f t="shared" ref="Y127" si="87">SUM(Y128:Y130)</f>
        <v>0</v>
      </c>
      <c r="Z127" s="170">
        <f t="shared" ref="Z127" si="88">SUM(Z128:Z130)</f>
        <v>0</v>
      </c>
      <c r="AA127" s="170">
        <f t="shared" ref="AA127" si="89">SUM(AA128:AA130)</f>
        <v>0</v>
      </c>
      <c r="AB127" s="170">
        <f t="shared" ref="AB127" si="90">SUM(AB128:AB130)</f>
        <v>0</v>
      </c>
      <c r="AC127" s="170">
        <f t="shared" ref="AC127" si="91">SUM(AC128:AC130)</f>
        <v>0</v>
      </c>
      <c r="AD127" s="170">
        <f t="shared" ref="AD127" si="92">SUM(AD128:AD130)</f>
        <v>0</v>
      </c>
      <c r="AE127" s="170">
        <f t="shared" ref="AE127" si="93">SUM(AE128:AE130)</f>
        <v>0</v>
      </c>
      <c r="AF127" s="170">
        <f t="shared" ref="AF127" si="94">SUM(AF128:AF130)</f>
        <v>0</v>
      </c>
      <c r="AG127" s="170">
        <f t="shared" ref="AG127" si="95">SUM(AG128:AG130)</f>
        <v>0</v>
      </c>
      <c r="AH127" s="170">
        <f t="shared" ref="AH127" si="96">SUM(AH128:AH130)</f>
        <v>0</v>
      </c>
      <c r="AI127" s="170">
        <f t="shared" ref="AI127" si="97">SUM(AI128:AI130)</f>
        <v>0</v>
      </c>
      <c r="AJ127" s="170">
        <f t="shared" ref="AJ127" si="98">SUM(AJ128:AJ130)</f>
        <v>0</v>
      </c>
      <c r="AK127" s="170">
        <f t="shared" ref="AK127" si="99">SUM(AK128:AK130)</f>
        <v>0</v>
      </c>
      <c r="AL127" s="170">
        <f t="shared" ref="AL127" si="100">SUM(AL128:AL130)</f>
        <v>0</v>
      </c>
      <c r="AM127" s="170">
        <f t="shared" ref="AM127" si="101">SUM(AM128:AM130)</f>
        <v>0</v>
      </c>
      <c r="AN127" s="170">
        <f t="shared" ref="AN127" si="102">SUM(AN128:AN130)</f>
        <v>0</v>
      </c>
      <c r="AO127" s="170">
        <f t="shared" ref="AO127" si="103">SUM(AO128:AO130)</f>
        <v>3523</v>
      </c>
      <c r="AP127" s="170">
        <f t="shared" ref="AP127" si="104">SUM(AP128:AP130)</f>
        <v>0</v>
      </c>
      <c r="AQ127" s="170">
        <f t="shared" ref="AQ127" si="105">SUM(AQ128:AQ130)</f>
        <v>0</v>
      </c>
      <c r="AR127" s="313"/>
    </row>
    <row r="128" spans="1:44" x14ac:dyDescent="0.3">
      <c r="A128" s="314"/>
      <c r="B128" s="315"/>
      <c r="C128" s="315"/>
      <c r="D128" s="172" t="s">
        <v>37</v>
      </c>
      <c r="E128" s="170">
        <f t="shared" si="67"/>
        <v>0</v>
      </c>
      <c r="F128" s="170">
        <f t="shared" si="68"/>
        <v>0</v>
      </c>
      <c r="G128" s="170" t="e">
        <f t="shared" si="65"/>
        <v>#DIV/0!</v>
      </c>
      <c r="H128" s="169"/>
      <c r="I128" s="169"/>
      <c r="J128" s="174"/>
      <c r="K128" s="169"/>
      <c r="L128" s="169"/>
      <c r="M128" s="174"/>
      <c r="N128" s="169"/>
      <c r="O128" s="169"/>
      <c r="P128" s="174"/>
      <c r="Q128" s="169"/>
      <c r="R128" s="169"/>
      <c r="S128" s="174"/>
      <c r="T128" s="169"/>
      <c r="U128" s="169"/>
      <c r="V128" s="174"/>
      <c r="W128" s="169"/>
      <c r="X128" s="169"/>
      <c r="Y128" s="174"/>
      <c r="Z128" s="169"/>
      <c r="AA128" s="169"/>
      <c r="AB128" s="174"/>
      <c r="AC128" s="169"/>
      <c r="AD128" s="169"/>
      <c r="AE128" s="174"/>
      <c r="AF128" s="169"/>
      <c r="AG128" s="169"/>
      <c r="AH128" s="174"/>
      <c r="AI128" s="169"/>
      <c r="AJ128" s="169"/>
      <c r="AK128" s="169"/>
      <c r="AL128" s="169"/>
      <c r="AM128" s="169"/>
      <c r="AN128" s="174"/>
      <c r="AO128" s="169"/>
      <c r="AP128" s="169"/>
      <c r="AQ128" s="174"/>
      <c r="AR128" s="313"/>
    </row>
    <row r="129" spans="1:44" ht="31.15" customHeight="1" x14ac:dyDescent="0.3">
      <c r="A129" s="314"/>
      <c r="B129" s="315"/>
      <c r="C129" s="315"/>
      <c r="D129" s="172" t="s">
        <v>2</v>
      </c>
      <c r="E129" s="170">
        <f t="shared" si="67"/>
        <v>0</v>
      </c>
      <c r="F129" s="170">
        <f t="shared" si="68"/>
        <v>0</v>
      </c>
      <c r="G129" s="170" t="e">
        <f t="shared" si="65"/>
        <v>#DIV/0!</v>
      </c>
      <c r="H129" s="169"/>
      <c r="I129" s="169"/>
      <c r="J129" s="174"/>
      <c r="K129" s="169"/>
      <c r="L129" s="169"/>
      <c r="M129" s="174"/>
      <c r="N129" s="169"/>
      <c r="O129" s="169"/>
      <c r="P129" s="174"/>
      <c r="Q129" s="169"/>
      <c r="R129" s="169"/>
      <c r="S129" s="174"/>
      <c r="T129" s="169"/>
      <c r="U129" s="169"/>
      <c r="V129" s="174"/>
      <c r="W129" s="169"/>
      <c r="X129" s="169"/>
      <c r="Y129" s="174"/>
      <c r="Z129" s="169"/>
      <c r="AA129" s="169"/>
      <c r="AB129" s="174"/>
      <c r="AC129" s="169"/>
      <c r="AD129" s="169"/>
      <c r="AE129" s="174"/>
      <c r="AF129" s="169"/>
      <c r="AG129" s="169"/>
      <c r="AH129" s="174"/>
      <c r="AI129" s="169"/>
      <c r="AJ129" s="169"/>
      <c r="AK129" s="174"/>
      <c r="AL129" s="169"/>
      <c r="AM129" s="169"/>
      <c r="AN129" s="174"/>
      <c r="AO129" s="169"/>
      <c r="AP129" s="169"/>
      <c r="AQ129" s="174"/>
      <c r="AR129" s="313"/>
    </row>
    <row r="130" spans="1:44" ht="21.8" customHeight="1" x14ac:dyDescent="0.2">
      <c r="A130" s="314"/>
      <c r="B130" s="315"/>
      <c r="C130" s="315"/>
      <c r="D130" s="172" t="s">
        <v>43</v>
      </c>
      <c r="E130" s="170">
        <f t="shared" si="67"/>
        <v>3523</v>
      </c>
      <c r="F130" s="170">
        <f t="shared" si="68"/>
        <v>0</v>
      </c>
      <c r="G130" s="170">
        <f t="shared" si="65"/>
        <v>0</v>
      </c>
      <c r="H130" s="169"/>
      <c r="I130" s="169"/>
      <c r="J130" s="174"/>
      <c r="K130" s="169"/>
      <c r="L130" s="169"/>
      <c r="M130" s="174"/>
      <c r="N130" s="169"/>
      <c r="O130" s="169"/>
      <c r="P130" s="174"/>
      <c r="Q130" s="169"/>
      <c r="R130" s="169"/>
      <c r="S130" s="174"/>
      <c r="T130" s="169"/>
      <c r="U130" s="169"/>
      <c r="V130" s="174"/>
      <c r="W130" s="169"/>
      <c r="X130" s="169"/>
      <c r="Y130" s="174"/>
      <c r="Z130" s="169"/>
      <c r="AA130" s="169"/>
      <c r="AB130" s="174"/>
      <c r="AC130" s="169"/>
      <c r="AD130" s="169"/>
      <c r="AE130" s="174"/>
      <c r="AF130" s="169"/>
      <c r="AG130" s="169"/>
      <c r="AH130" s="174"/>
      <c r="AI130" s="169"/>
      <c r="AJ130" s="169"/>
      <c r="AK130" s="174"/>
      <c r="AL130" s="169"/>
      <c r="AM130" s="169"/>
      <c r="AN130" s="174"/>
      <c r="AO130" s="206">
        <v>3523</v>
      </c>
      <c r="AP130" s="169"/>
      <c r="AQ130" s="174"/>
      <c r="AR130" s="313"/>
    </row>
    <row r="131" spans="1:44" ht="30.05" customHeight="1" x14ac:dyDescent="0.25">
      <c r="A131" s="314"/>
      <c r="B131" s="315"/>
      <c r="C131" s="315"/>
      <c r="D131" s="173" t="s">
        <v>272</v>
      </c>
      <c r="E131" s="170">
        <f t="shared" si="67"/>
        <v>0</v>
      </c>
      <c r="F131" s="170">
        <f t="shared" si="68"/>
        <v>0</v>
      </c>
      <c r="G131" s="170" t="e">
        <f t="shared" si="65"/>
        <v>#DIV/0!</v>
      </c>
      <c r="H131" s="169"/>
      <c r="I131" s="169"/>
      <c r="J131" s="174"/>
      <c r="K131" s="169"/>
      <c r="L131" s="169"/>
      <c r="M131" s="174"/>
      <c r="N131" s="169"/>
      <c r="O131" s="169"/>
      <c r="P131" s="174"/>
      <c r="Q131" s="169"/>
      <c r="R131" s="169"/>
      <c r="S131" s="174"/>
      <c r="T131" s="169"/>
      <c r="U131" s="169"/>
      <c r="V131" s="174"/>
      <c r="W131" s="169"/>
      <c r="X131" s="169"/>
      <c r="Y131" s="174"/>
      <c r="Z131" s="169"/>
      <c r="AA131" s="169"/>
      <c r="AB131" s="174"/>
      <c r="AC131" s="169"/>
      <c r="AD131" s="169"/>
      <c r="AE131" s="174"/>
      <c r="AF131" s="169"/>
      <c r="AG131" s="169"/>
      <c r="AH131" s="174"/>
      <c r="AI131" s="169"/>
      <c r="AJ131" s="169"/>
      <c r="AK131" s="174"/>
      <c r="AL131" s="169"/>
      <c r="AM131" s="169"/>
      <c r="AN131" s="174"/>
      <c r="AO131" s="169"/>
      <c r="AP131" s="169"/>
      <c r="AQ131" s="174"/>
      <c r="AR131" s="313"/>
    </row>
    <row r="132" spans="1:44" s="116" customFormat="1" ht="22.25" customHeight="1" x14ac:dyDescent="0.3">
      <c r="A132" s="314" t="s">
        <v>312</v>
      </c>
      <c r="B132" s="315" t="s">
        <v>480</v>
      </c>
      <c r="C132" s="315" t="s">
        <v>467</v>
      </c>
      <c r="D132" s="176" t="s">
        <v>41</v>
      </c>
      <c r="E132" s="170">
        <f t="shared" si="67"/>
        <v>813.35024999999996</v>
      </c>
      <c r="F132" s="170">
        <f t="shared" si="68"/>
        <v>244.005</v>
      </c>
      <c r="G132" s="170">
        <f t="shared" si="65"/>
        <v>29.999990778880321</v>
      </c>
      <c r="H132" s="170">
        <f>SUM(H133:H135)</f>
        <v>0</v>
      </c>
      <c r="I132" s="170">
        <f t="shared" ref="I132" si="106">SUM(I133:I135)</f>
        <v>0</v>
      </c>
      <c r="J132" s="170">
        <f t="shared" ref="J132" si="107">SUM(J133:J135)</f>
        <v>0</v>
      </c>
      <c r="K132" s="170">
        <f t="shared" ref="K132" si="108">SUM(K133:K135)</f>
        <v>0</v>
      </c>
      <c r="L132" s="170">
        <f t="shared" ref="L132" si="109">SUM(L133:L135)</f>
        <v>0</v>
      </c>
      <c r="M132" s="170">
        <f t="shared" ref="M132" si="110">SUM(M133:M135)</f>
        <v>0</v>
      </c>
      <c r="N132" s="170">
        <f t="shared" ref="N132" si="111">SUM(N133:N135)</f>
        <v>0</v>
      </c>
      <c r="O132" s="170">
        <f t="shared" ref="O132" si="112">SUM(O133:O135)</f>
        <v>0</v>
      </c>
      <c r="P132" s="170">
        <f t="shared" ref="P132" si="113">SUM(P133:P135)</f>
        <v>0</v>
      </c>
      <c r="Q132" s="170">
        <f t="shared" ref="Q132" si="114">SUM(Q133:Q135)</f>
        <v>0</v>
      </c>
      <c r="R132" s="170">
        <f t="shared" ref="R132" si="115">SUM(R133:R135)</f>
        <v>0</v>
      </c>
      <c r="S132" s="170">
        <f t="shared" ref="S132" si="116">SUM(S133:S135)</f>
        <v>0</v>
      </c>
      <c r="T132" s="170">
        <f t="shared" ref="T132" si="117">SUM(T133:T135)</f>
        <v>0</v>
      </c>
      <c r="U132" s="170">
        <f t="shared" ref="U132" si="118">SUM(U133:U135)</f>
        <v>0</v>
      </c>
      <c r="V132" s="170">
        <f t="shared" ref="V132" si="119">SUM(V133:V135)</f>
        <v>0</v>
      </c>
      <c r="W132" s="170">
        <f t="shared" ref="W132" si="120">SUM(W133:W135)</f>
        <v>0</v>
      </c>
      <c r="X132" s="170">
        <f t="shared" ref="X132" si="121">SUM(X133:X135)</f>
        <v>0</v>
      </c>
      <c r="Y132" s="170">
        <f t="shared" ref="Y132" si="122">SUM(Y133:Y135)</f>
        <v>0</v>
      </c>
      <c r="Z132" s="170">
        <f t="shared" ref="Z132" si="123">SUM(Z133:Z135)</f>
        <v>0</v>
      </c>
      <c r="AA132" s="170">
        <f t="shared" ref="AA132" si="124">SUM(AA133:AA135)</f>
        <v>0</v>
      </c>
      <c r="AB132" s="170">
        <f t="shared" ref="AB132" si="125">SUM(AB133:AB135)</f>
        <v>0</v>
      </c>
      <c r="AC132" s="170">
        <f t="shared" ref="AC132" si="126">SUM(AC133:AC135)</f>
        <v>0</v>
      </c>
      <c r="AD132" s="170">
        <f t="shared" ref="AD132" si="127">SUM(AD133:AD135)</f>
        <v>0</v>
      </c>
      <c r="AE132" s="170">
        <f t="shared" ref="AE132" si="128">SUM(AE133:AE135)</f>
        <v>0</v>
      </c>
      <c r="AF132" s="170">
        <f t="shared" ref="AF132" si="129">SUM(AF133:AF135)</f>
        <v>0</v>
      </c>
      <c r="AG132" s="170">
        <f t="shared" ref="AG132" si="130">SUM(AG133:AG135)</f>
        <v>0</v>
      </c>
      <c r="AH132" s="170">
        <f t="shared" ref="AH132" si="131">SUM(AH133:AH135)</f>
        <v>0</v>
      </c>
      <c r="AI132" s="170">
        <f t="shared" ref="AI132" si="132">SUM(AI133:AI135)</f>
        <v>81.334999999999994</v>
      </c>
      <c r="AJ132" s="170">
        <f t="shared" ref="AJ132" si="133">SUM(AJ133:AJ135)</f>
        <v>81.334999999999994</v>
      </c>
      <c r="AK132" s="170">
        <f t="shared" ref="AK132" si="134">SUM(AK133:AK135)</f>
        <v>0</v>
      </c>
      <c r="AL132" s="170">
        <f t="shared" ref="AL132" si="135">SUM(AL133:AL135)</f>
        <v>0</v>
      </c>
      <c r="AM132" s="170">
        <f t="shared" ref="AM132" si="136">SUM(AM133:AM135)</f>
        <v>0</v>
      </c>
      <c r="AN132" s="170">
        <f t="shared" ref="AN132" si="137">SUM(AN133:AN135)</f>
        <v>0</v>
      </c>
      <c r="AO132" s="170">
        <f t="shared" ref="AO132" si="138">SUM(AO133:AO135)</f>
        <v>732.01524999999992</v>
      </c>
      <c r="AP132" s="170">
        <f t="shared" ref="AP132" si="139">SUM(AP133:AP135)</f>
        <v>162.66999999999999</v>
      </c>
      <c r="AQ132" s="170">
        <f t="shared" ref="AQ132" si="140">SUM(AQ133:AQ135)</f>
        <v>0</v>
      </c>
      <c r="AR132" s="313"/>
    </row>
    <row r="133" spans="1:44" x14ac:dyDescent="0.3">
      <c r="A133" s="314"/>
      <c r="B133" s="315"/>
      <c r="C133" s="315"/>
      <c r="D133" s="172" t="s">
        <v>37</v>
      </c>
      <c r="E133" s="170">
        <f t="shared" si="67"/>
        <v>0</v>
      </c>
      <c r="F133" s="170">
        <f t="shared" si="68"/>
        <v>0</v>
      </c>
      <c r="G133" s="170" t="e">
        <f t="shared" si="65"/>
        <v>#DIV/0!</v>
      </c>
      <c r="H133" s="169"/>
      <c r="I133" s="169"/>
      <c r="J133" s="174"/>
      <c r="K133" s="169"/>
      <c r="L133" s="169"/>
      <c r="M133" s="174"/>
      <c r="N133" s="169"/>
      <c r="O133" s="169"/>
      <c r="P133" s="174"/>
      <c r="Q133" s="169"/>
      <c r="R133" s="169"/>
      <c r="S133" s="174"/>
      <c r="T133" s="169"/>
      <c r="U133" s="169"/>
      <c r="V133" s="174"/>
      <c r="W133" s="169"/>
      <c r="X133" s="169"/>
      <c r="Y133" s="174"/>
      <c r="Z133" s="169"/>
      <c r="AA133" s="169"/>
      <c r="AB133" s="174"/>
      <c r="AC133" s="169"/>
      <c r="AD133" s="169"/>
      <c r="AE133" s="174"/>
      <c r="AF133" s="169"/>
      <c r="AG133" s="169"/>
      <c r="AH133" s="174"/>
      <c r="AI133" s="169"/>
      <c r="AJ133" s="169"/>
      <c r="AK133" s="169"/>
      <c r="AL133" s="169"/>
      <c r="AM133" s="169"/>
      <c r="AN133" s="174"/>
      <c r="AO133" s="169"/>
      <c r="AP133" s="169"/>
      <c r="AQ133" s="174"/>
      <c r="AR133" s="313"/>
    </row>
    <row r="134" spans="1:44" ht="31.15" customHeight="1" x14ac:dyDescent="0.3">
      <c r="A134" s="314"/>
      <c r="B134" s="315"/>
      <c r="C134" s="315"/>
      <c r="D134" s="172" t="s">
        <v>2</v>
      </c>
      <c r="E134" s="170">
        <f t="shared" si="67"/>
        <v>0</v>
      </c>
      <c r="F134" s="170">
        <f t="shared" si="68"/>
        <v>0</v>
      </c>
      <c r="G134" s="170" t="e">
        <f t="shared" si="65"/>
        <v>#DIV/0!</v>
      </c>
      <c r="H134" s="169"/>
      <c r="I134" s="169"/>
      <c r="J134" s="174"/>
      <c r="K134" s="169"/>
      <c r="L134" s="169"/>
      <c r="M134" s="174"/>
      <c r="N134" s="169"/>
      <c r="O134" s="169"/>
      <c r="P134" s="174"/>
      <c r="Q134" s="169"/>
      <c r="R134" s="169"/>
      <c r="S134" s="174"/>
      <c r="T134" s="169"/>
      <c r="U134" s="169"/>
      <c r="V134" s="174"/>
      <c r="W134" s="169"/>
      <c r="X134" s="169"/>
      <c r="Y134" s="174"/>
      <c r="Z134" s="169"/>
      <c r="AA134" s="169"/>
      <c r="AB134" s="174"/>
      <c r="AC134" s="169"/>
      <c r="AD134" s="169"/>
      <c r="AE134" s="174"/>
      <c r="AF134" s="169"/>
      <c r="AG134" s="169"/>
      <c r="AH134" s="174"/>
      <c r="AI134" s="169"/>
      <c r="AJ134" s="169"/>
      <c r="AK134" s="174"/>
      <c r="AL134" s="169"/>
      <c r="AM134" s="169"/>
      <c r="AN134" s="174"/>
      <c r="AO134" s="169"/>
      <c r="AP134" s="169"/>
      <c r="AQ134" s="174"/>
      <c r="AR134" s="313"/>
    </row>
    <row r="135" spans="1:44" ht="21.8" customHeight="1" x14ac:dyDescent="0.3">
      <c r="A135" s="314"/>
      <c r="B135" s="315"/>
      <c r="C135" s="315"/>
      <c r="D135" s="172" t="s">
        <v>43</v>
      </c>
      <c r="E135" s="170">
        <f t="shared" si="67"/>
        <v>813.35024999999996</v>
      </c>
      <c r="F135" s="170">
        <f t="shared" si="68"/>
        <v>244.005</v>
      </c>
      <c r="G135" s="170">
        <f t="shared" si="65"/>
        <v>29.999990778880321</v>
      </c>
      <c r="H135" s="169"/>
      <c r="I135" s="169"/>
      <c r="J135" s="174"/>
      <c r="K135" s="169"/>
      <c r="L135" s="169"/>
      <c r="M135" s="174"/>
      <c r="N135" s="169"/>
      <c r="O135" s="169"/>
      <c r="P135" s="174"/>
      <c r="Q135" s="169"/>
      <c r="R135" s="169"/>
      <c r="S135" s="174"/>
      <c r="T135" s="169"/>
      <c r="U135" s="169"/>
      <c r="V135" s="174"/>
      <c r="W135" s="169"/>
      <c r="X135" s="169"/>
      <c r="Y135" s="174"/>
      <c r="Z135" s="169"/>
      <c r="AA135" s="169"/>
      <c r="AB135" s="174"/>
      <c r="AC135" s="169"/>
      <c r="AD135" s="169"/>
      <c r="AE135" s="174"/>
      <c r="AF135" s="169"/>
      <c r="AG135" s="169"/>
      <c r="AH135" s="174"/>
      <c r="AI135" s="169">
        <v>81.334999999999994</v>
      </c>
      <c r="AJ135" s="169">
        <v>81.334999999999994</v>
      </c>
      <c r="AK135" s="174"/>
      <c r="AL135" s="169"/>
      <c r="AM135" s="169"/>
      <c r="AN135" s="174"/>
      <c r="AO135" s="159">
        <f>813.35025-81.335</f>
        <v>732.01524999999992</v>
      </c>
      <c r="AP135" s="169">
        <v>162.66999999999999</v>
      </c>
      <c r="AQ135" s="174"/>
      <c r="AR135" s="313"/>
    </row>
    <row r="136" spans="1:44" ht="30.05" customHeight="1" x14ac:dyDescent="0.25">
      <c r="A136" s="314"/>
      <c r="B136" s="315"/>
      <c r="C136" s="315"/>
      <c r="D136" s="173" t="s">
        <v>272</v>
      </c>
      <c r="E136" s="170">
        <f t="shared" si="67"/>
        <v>0</v>
      </c>
      <c r="F136" s="170">
        <f t="shared" si="68"/>
        <v>0</v>
      </c>
      <c r="G136" s="170" t="e">
        <f t="shared" si="65"/>
        <v>#DIV/0!</v>
      </c>
      <c r="H136" s="169"/>
      <c r="I136" s="169"/>
      <c r="J136" s="174"/>
      <c r="K136" s="169"/>
      <c r="L136" s="169"/>
      <c r="M136" s="174"/>
      <c r="N136" s="169"/>
      <c r="O136" s="169"/>
      <c r="P136" s="174"/>
      <c r="Q136" s="169"/>
      <c r="R136" s="169"/>
      <c r="S136" s="174"/>
      <c r="T136" s="169"/>
      <c r="U136" s="169"/>
      <c r="V136" s="174"/>
      <c r="W136" s="169"/>
      <c r="X136" s="169"/>
      <c r="Y136" s="174"/>
      <c r="Z136" s="169"/>
      <c r="AA136" s="169"/>
      <c r="AB136" s="174"/>
      <c r="AC136" s="169"/>
      <c r="AD136" s="169"/>
      <c r="AE136" s="174"/>
      <c r="AF136" s="169"/>
      <c r="AG136" s="169"/>
      <c r="AH136" s="174"/>
      <c r="AI136" s="169"/>
      <c r="AJ136" s="169"/>
      <c r="AK136" s="174"/>
      <c r="AL136" s="169"/>
      <c r="AM136" s="169"/>
      <c r="AN136" s="174"/>
      <c r="AO136" s="169"/>
      <c r="AP136" s="169"/>
      <c r="AQ136" s="174"/>
      <c r="AR136" s="313"/>
    </row>
    <row r="137" spans="1:44" s="116" customFormat="1" ht="22.25" customHeight="1" x14ac:dyDescent="0.3">
      <c r="A137" s="314" t="s">
        <v>311</v>
      </c>
      <c r="B137" s="315" t="s">
        <v>484</v>
      </c>
      <c r="C137" s="315" t="s">
        <v>432</v>
      </c>
      <c r="D137" s="176" t="s">
        <v>41</v>
      </c>
      <c r="E137" s="170">
        <f t="shared" si="67"/>
        <v>0</v>
      </c>
      <c r="F137" s="170">
        <f t="shared" si="68"/>
        <v>0</v>
      </c>
      <c r="G137" s="170" t="e">
        <f t="shared" si="65"/>
        <v>#DIV/0!</v>
      </c>
      <c r="H137" s="170">
        <f>SUM(H138:H140)</f>
        <v>0</v>
      </c>
      <c r="I137" s="170">
        <f t="shared" ref="I137" si="141">SUM(I138:I140)</f>
        <v>0</v>
      </c>
      <c r="J137" s="170">
        <f t="shared" ref="J137" si="142">SUM(J138:J140)</f>
        <v>0</v>
      </c>
      <c r="K137" s="170">
        <f t="shared" ref="K137" si="143">SUM(K138:K140)</f>
        <v>0</v>
      </c>
      <c r="L137" s="170">
        <f t="shared" ref="L137" si="144">SUM(L138:L140)</f>
        <v>0</v>
      </c>
      <c r="M137" s="170">
        <f t="shared" ref="M137" si="145">SUM(M138:M140)</f>
        <v>0</v>
      </c>
      <c r="N137" s="170">
        <f t="shared" ref="N137" si="146">SUM(N138:N140)</f>
        <v>0</v>
      </c>
      <c r="O137" s="170">
        <f t="shared" ref="O137" si="147">SUM(O138:O140)</f>
        <v>0</v>
      </c>
      <c r="P137" s="170">
        <f t="shared" ref="P137" si="148">SUM(P138:P140)</f>
        <v>0</v>
      </c>
      <c r="Q137" s="170">
        <f t="shared" ref="Q137" si="149">SUM(Q138:Q140)</f>
        <v>0</v>
      </c>
      <c r="R137" s="170">
        <f t="shared" ref="R137" si="150">SUM(R138:R140)</f>
        <v>0</v>
      </c>
      <c r="S137" s="170">
        <f t="shared" ref="S137" si="151">SUM(S138:S140)</f>
        <v>0</v>
      </c>
      <c r="T137" s="170">
        <f t="shared" ref="T137" si="152">SUM(T138:T140)</f>
        <v>0</v>
      </c>
      <c r="U137" s="170">
        <f t="shared" ref="U137" si="153">SUM(U138:U140)</f>
        <v>0</v>
      </c>
      <c r="V137" s="170">
        <f t="shared" ref="V137" si="154">SUM(V138:V140)</f>
        <v>0</v>
      </c>
      <c r="W137" s="170">
        <f t="shared" ref="W137" si="155">SUM(W138:W140)</f>
        <v>0</v>
      </c>
      <c r="X137" s="170">
        <f t="shared" ref="X137" si="156">SUM(X138:X140)</f>
        <v>0</v>
      </c>
      <c r="Y137" s="170">
        <f t="shared" ref="Y137" si="157">SUM(Y138:Y140)</f>
        <v>0</v>
      </c>
      <c r="Z137" s="170">
        <f t="shared" ref="Z137" si="158">SUM(Z138:Z140)</f>
        <v>0</v>
      </c>
      <c r="AA137" s="170">
        <f t="shared" ref="AA137" si="159">SUM(AA138:AA140)</f>
        <v>0</v>
      </c>
      <c r="AB137" s="170">
        <f t="shared" ref="AB137" si="160">SUM(AB138:AB140)</f>
        <v>0</v>
      </c>
      <c r="AC137" s="170">
        <f t="shared" ref="AC137" si="161">SUM(AC138:AC140)</f>
        <v>0</v>
      </c>
      <c r="AD137" s="170">
        <f t="shared" ref="AD137" si="162">SUM(AD138:AD140)</f>
        <v>0</v>
      </c>
      <c r="AE137" s="170">
        <f t="shared" ref="AE137" si="163">SUM(AE138:AE140)</f>
        <v>0</v>
      </c>
      <c r="AF137" s="170">
        <f t="shared" ref="AF137" si="164">SUM(AF138:AF140)</f>
        <v>0</v>
      </c>
      <c r="AG137" s="170">
        <f t="shared" ref="AG137" si="165">SUM(AG138:AG140)</f>
        <v>0</v>
      </c>
      <c r="AH137" s="170">
        <f t="shared" ref="AH137" si="166">SUM(AH138:AH140)</f>
        <v>0</v>
      </c>
      <c r="AI137" s="170">
        <f t="shared" ref="AI137" si="167">SUM(AI138:AI140)</f>
        <v>0</v>
      </c>
      <c r="AJ137" s="170">
        <f t="shared" ref="AJ137" si="168">SUM(AJ138:AJ140)</f>
        <v>0</v>
      </c>
      <c r="AK137" s="170">
        <f t="shared" ref="AK137" si="169">SUM(AK138:AK140)</f>
        <v>0</v>
      </c>
      <c r="AL137" s="170">
        <f t="shared" ref="AL137" si="170">SUM(AL138:AL140)</f>
        <v>0</v>
      </c>
      <c r="AM137" s="170">
        <f t="shared" ref="AM137" si="171">SUM(AM138:AM140)</f>
        <v>0</v>
      </c>
      <c r="AN137" s="170">
        <f t="shared" ref="AN137" si="172">SUM(AN138:AN140)</f>
        <v>0</v>
      </c>
      <c r="AO137" s="170">
        <f t="shared" ref="AO137" si="173">SUM(AO138:AO140)</f>
        <v>0</v>
      </c>
      <c r="AP137" s="170">
        <f t="shared" ref="AP137" si="174">SUM(AP138:AP140)</f>
        <v>0</v>
      </c>
      <c r="AQ137" s="170">
        <f t="shared" ref="AQ137" si="175">SUM(AQ138:AQ140)</f>
        <v>0</v>
      </c>
      <c r="AR137" s="313"/>
    </row>
    <row r="138" spans="1:44" x14ac:dyDescent="0.3">
      <c r="A138" s="314"/>
      <c r="B138" s="315"/>
      <c r="C138" s="315"/>
      <c r="D138" s="172" t="s">
        <v>37</v>
      </c>
      <c r="E138" s="170">
        <f t="shared" si="67"/>
        <v>0</v>
      </c>
      <c r="F138" s="170">
        <f t="shared" si="68"/>
        <v>0</v>
      </c>
      <c r="G138" s="170" t="e">
        <f t="shared" si="65"/>
        <v>#DIV/0!</v>
      </c>
      <c r="H138" s="169"/>
      <c r="I138" s="169"/>
      <c r="J138" s="174"/>
      <c r="K138" s="169"/>
      <c r="L138" s="169"/>
      <c r="M138" s="174"/>
      <c r="N138" s="169"/>
      <c r="O138" s="169"/>
      <c r="P138" s="174"/>
      <c r="Q138" s="169"/>
      <c r="R138" s="169"/>
      <c r="S138" s="174"/>
      <c r="T138" s="169"/>
      <c r="U138" s="169"/>
      <c r="V138" s="174"/>
      <c r="W138" s="169"/>
      <c r="X138" s="169"/>
      <c r="Y138" s="174"/>
      <c r="Z138" s="169"/>
      <c r="AA138" s="169"/>
      <c r="AB138" s="174"/>
      <c r="AC138" s="169"/>
      <c r="AD138" s="169"/>
      <c r="AE138" s="174"/>
      <c r="AF138" s="169"/>
      <c r="AG138" s="169"/>
      <c r="AH138" s="174"/>
      <c r="AI138" s="169"/>
      <c r="AJ138" s="169"/>
      <c r="AK138" s="169"/>
      <c r="AL138" s="169"/>
      <c r="AM138" s="169"/>
      <c r="AN138" s="174"/>
      <c r="AO138" s="169"/>
      <c r="AP138" s="169"/>
      <c r="AQ138" s="174"/>
      <c r="AR138" s="313"/>
    </row>
    <row r="139" spans="1:44" ht="31.15" customHeight="1" x14ac:dyDescent="0.3">
      <c r="A139" s="314"/>
      <c r="B139" s="315"/>
      <c r="C139" s="315"/>
      <c r="D139" s="172" t="s">
        <v>2</v>
      </c>
      <c r="E139" s="170">
        <f t="shared" si="67"/>
        <v>0</v>
      </c>
      <c r="F139" s="170">
        <f t="shared" si="68"/>
        <v>0</v>
      </c>
      <c r="G139" s="170" t="e">
        <f t="shared" si="65"/>
        <v>#DIV/0!</v>
      </c>
      <c r="H139" s="169"/>
      <c r="I139" s="169"/>
      <c r="J139" s="174"/>
      <c r="K139" s="169"/>
      <c r="L139" s="169"/>
      <c r="M139" s="174"/>
      <c r="N139" s="169"/>
      <c r="O139" s="169"/>
      <c r="P139" s="174"/>
      <c r="Q139" s="169"/>
      <c r="R139" s="169"/>
      <c r="S139" s="174"/>
      <c r="T139" s="169"/>
      <c r="U139" s="169"/>
      <c r="V139" s="174"/>
      <c r="W139" s="169"/>
      <c r="X139" s="169"/>
      <c r="Y139" s="174"/>
      <c r="Z139" s="169"/>
      <c r="AA139" s="169"/>
      <c r="AB139" s="174"/>
      <c r="AC139" s="169"/>
      <c r="AD139" s="169"/>
      <c r="AE139" s="174"/>
      <c r="AF139" s="169"/>
      <c r="AG139" s="169"/>
      <c r="AH139" s="174"/>
      <c r="AI139" s="169"/>
      <c r="AJ139" s="169"/>
      <c r="AK139" s="174"/>
      <c r="AL139" s="169"/>
      <c r="AM139" s="169"/>
      <c r="AN139" s="174"/>
      <c r="AO139" s="169"/>
      <c r="AP139" s="169"/>
      <c r="AQ139" s="174"/>
      <c r="AR139" s="313"/>
    </row>
    <row r="140" spans="1:44" ht="21.8" customHeight="1" x14ac:dyDescent="0.3">
      <c r="A140" s="314"/>
      <c r="B140" s="315"/>
      <c r="C140" s="315"/>
      <c r="D140" s="172" t="s">
        <v>43</v>
      </c>
      <c r="E140" s="170">
        <f t="shared" si="67"/>
        <v>0</v>
      </c>
      <c r="F140" s="170">
        <f t="shared" si="68"/>
        <v>0</v>
      </c>
      <c r="G140" s="170" t="e">
        <f t="shared" si="65"/>
        <v>#DIV/0!</v>
      </c>
      <c r="H140" s="169"/>
      <c r="I140" s="169"/>
      <c r="J140" s="174"/>
      <c r="K140" s="169"/>
      <c r="L140" s="169"/>
      <c r="M140" s="174"/>
      <c r="N140" s="169"/>
      <c r="O140" s="169"/>
      <c r="P140" s="174"/>
      <c r="Q140" s="169"/>
      <c r="R140" s="169"/>
      <c r="S140" s="174"/>
      <c r="T140" s="169"/>
      <c r="U140" s="169"/>
      <c r="V140" s="174"/>
      <c r="W140" s="169"/>
      <c r="X140" s="169"/>
      <c r="Y140" s="174"/>
      <c r="Z140" s="169"/>
      <c r="AA140" s="169"/>
      <c r="AB140" s="174"/>
      <c r="AC140" s="169"/>
      <c r="AD140" s="169"/>
      <c r="AE140" s="174"/>
      <c r="AF140" s="169"/>
      <c r="AG140" s="169"/>
      <c r="AH140" s="174"/>
      <c r="AI140" s="169"/>
      <c r="AJ140" s="169"/>
      <c r="AK140" s="174"/>
      <c r="AL140" s="169">
        <f>500-500</f>
        <v>0</v>
      </c>
      <c r="AM140" s="169"/>
      <c r="AN140" s="174"/>
      <c r="AO140" s="169"/>
      <c r="AP140" s="169"/>
      <c r="AQ140" s="174"/>
      <c r="AR140" s="313"/>
    </row>
    <row r="141" spans="1:44" ht="30.05" customHeight="1" x14ac:dyDescent="0.25">
      <c r="A141" s="314"/>
      <c r="B141" s="315"/>
      <c r="C141" s="315"/>
      <c r="D141" s="173" t="s">
        <v>272</v>
      </c>
      <c r="E141" s="170">
        <f t="shared" si="67"/>
        <v>0</v>
      </c>
      <c r="F141" s="170">
        <f t="shared" si="68"/>
        <v>0</v>
      </c>
      <c r="G141" s="170" t="e">
        <f t="shared" si="65"/>
        <v>#DIV/0!</v>
      </c>
      <c r="H141" s="169"/>
      <c r="I141" s="169"/>
      <c r="J141" s="174"/>
      <c r="K141" s="169"/>
      <c r="L141" s="169"/>
      <c r="M141" s="174"/>
      <c r="N141" s="169"/>
      <c r="O141" s="169"/>
      <c r="P141" s="174"/>
      <c r="Q141" s="169"/>
      <c r="R141" s="169"/>
      <c r="S141" s="174"/>
      <c r="T141" s="169"/>
      <c r="U141" s="169"/>
      <c r="V141" s="174"/>
      <c r="W141" s="169"/>
      <c r="X141" s="169"/>
      <c r="Y141" s="174"/>
      <c r="Z141" s="169"/>
      <c r="AA141" s="169"/>
      <c r="AB141" s="174"/>
      <c r="AC141" s="169"/>
      <c r="AD141" s="169"/>
      <c r="AE141" s="174"/>
      <c r="AF141" s="169"/>
      <c r="AG141" s="169"/>
      <c r="AH141" s="174"/>
      <c r="AI141" s="169"/>
      <c r="AJ141" s="169"/>
      <c r="AK141" s="174"/>
      <c r="AL141" s="169"/>
      <c r="AM141" s="169"/>
      <c r="AN141" s="174"/>
      <c r="AO141" s="169"/>
      <c r="AP141" s="169"/>
      <c r="AQ141" s="174"/>
      <c r="AR141" s="313"/>
    </row>
    <row r="142" spans="1:44" s="116" customFormat="1" ht="22.25" customHeight="1" x14ac:dyDescent="0.3">
      <c r="A142" s="314" t="s">
        <v>513</v>
      </c>
      <c r="B142" s="315" t="s">
        <v>515</v>
      </c>
      <c r="C142" s="315" t="s">
        <v>432</v>
      </c>
      <c r="D142" s="176" t="s">
        <v>41</v>
      </c>
      <c r="E142" s="170">
        <f t="shared" si="67"/>
        <v>1262.43</v>
      </c>
      <c r="F142" s="170">
        <f t="shared" si="68"/>
        <v>126.24299999999999</v>
      </c>
      <c r="G142" s="170">
        <f t="shared" ref="G142:G146" si="176">F142/E142*100</f>
        <v>10</v>
      </c>
      <c r="H142" s="170">
        <f>SUM(H143:H145)</f>
        <v>0</v>
      </c>
      <c r="I142" s="170">
        <f t="shared" ref="I142:AQ142" si="177">SUM(I143:I145)</f>
        <v>0</v>
      </c>
      <c r="J142" s="170">
        <f t="shared" si="177"/>
        <v>0</v>
      </c>
      <c r="K142" s="170">
        <f t="shared" si="177"/>
        <v>0</v>
      </c>
      <c r="L142" s="170">
        <f t="shared" si="177"/>
        <v>0</v>
      </c>
      <c r="M142" s="170">
        <f t="shared" si="177"/>
        <v>0</v>
      </c>
      <c r="N142" s="170">
        <f t="shared" si="177"/>
        <v>0</v>
      </c>
      <c r="O142" s="170">
        <f t="shared" si="177"/>
        <v>0</v>
      </c>
      <c r="P142" s="170">
        <f t="shared" si="177"/>
        <v>0</v>
      </c>
      <c r="Q142" s="170">
        <f t="shared" si="177"/>
        <v>0</v>
      </c>
      <c r="R142" s="170">
        <f t="shared" si="177"/>
        <v>0</v>
      </c>
      <c r="S142" s="170">
        <f t="shared" si="177"/>
        <v>0</v>
      </c>
      <c r="T142" s="170">
        <f t="shared" si="177"/>
        <v>0</v>
      </c>
      <c r="U142" s="170">
        <f t="shared" si="177"/>
        <v>0</v>
      </c>
      <c r="V142" s="170">
        <f t="shared" si="177"/>
        <v>0</v>
      </c>
      <c r="W142" s="170">
        <f t="shared" si="177"/>
        <v>0</v>
      </c>
      <c r="X142" s="170">
        <f t="shared" si="177"/>
        <v>0</v>
      </c>
      <c r="Y142" s="170">
        <f t="shared" si="177"/>
        <v>0</v>
      </c>
      <c r="Z142" s="170">
        <f t="shared" si="177"/>
        <v>0</v>
      </c>
      <c r="AA142" s="170">
        <f t="shared" si="177"/>
        <v>0</v>
      </c>
      <c r="AB142" s="170">
        <f t="shared" si="177"/>
        <v>0</v>
      </c>
      <c r="AC142" s="170">
        <f t="shared" si="177"/>
        <v>0</v>
      </c>
      <c r="AD142" s="170">
        <f t="shared" si="177"/>
        <v>0</v>
      </c>
      <c r="AE142" s="170">
        <f t="shared" si="177"/>
        <v>0</v>
      </c>
      <c r="AF142" s="170">
        <f t="shared" si="177"/>
        <v>0</v>
      </c>
      <c r="AG142" s="170">
        <f t="shared" si="177"/>
        <v>0</v>
      </c>
      <c r="AH142" s="170">
        <f t="shared" si="177"/>
        <v>0</v>
      </c>
      <c r="AI142" s="170">
        <f t="shared" si="177"/>
        <v>0</v>
      </c>
      <c r="AJ142" s="170">
        <f t="shared" si="177"/>
        <v>0</v>
      </c>
      <c r="AK142" s="170">
        <f t="shared" si="177"/>
        <v>0</v>
      </c>
      <c r="AL142" s="170">
        <f t="shared" si="177"/>
        <v>126.24299999999999</v>
      </c>
      <c r="AM142" s="170">
        <f t="shared" si="177"/>
        <v>126.24299999999999</v>
      </c>
      <c r="AN142" s="170">
        <f t="shared" si="177"/>
        <v>0</v>
      </c>
      <c r="AO142" s="170">
        <f t="shared" si="177"/>
        <v>1136.1870000000001</v>
      </c>
      <c r="AP142" s="170">
        <f t="shared" si="177"/>
        <v>0</v>
      </c>
      <c r="AQ142" s="170">
        <f t="shared" si="177"/>
        <v>0</v>
      </c>
      <c r="AR142" s="313"/>
    </row>
    <row r="143" spans="1:44" x14ac:dyDescent="0.3">
      <c r="A143" s="314"/>
      <c r="B143" s="315"/>
      <c r="C143" s="315"/>
      <c r="D143" s="172" t="s">
        <v>37</v>
      </c>
      <c r="E143" s="170">
        <f t="shared" si="67"/>
        <v>0</v>
      </c>
      <c r="F143" s="170">
        <f t="shared" si="68"/>
        <v>0</v>
      </c>
      <c r="G143" s="170" t="e">
        <f t="shared" si="176"/>
        <v>#DIV/0!</v>
      </c>
      <c r="H143" s="169"/>
      <c r="I143" s="169"/>
      <c r="J143" s="174"/>
      <c r="K143" s="169"/>
      <c r="L143" s="169"/>
      <c r="M143" s="174"/>
      <c r="N143" s="169"/>
      <c r="O143" s="169"/>
      <c r="P143" s="174"/>
      <c r="Q143" s="169"/>
      <c r="R143" s="169"/>
      <c r="S143" s="174"/>
      <c r="T143" s="169"/>
      <c r="U143" s="169"/>
      <c r="V143" s="174"/>
      <c r="W143" s="169"/>
      <c r="X143" s="169"/>
      <c r="Y143" s="174"/>
      <c r="Z143" s="169"/>
      <c r="AA143" s="169"/>
      <c r="AB143" s="174"/>
      <c r="AC143" s="169"/>
      <c r="AD143" s="169"/>
      <c r="AE143" s="174"/>
      <c r="AF143" s="169"/>
      <c r="AG143" s="169"/>
      <c r="AH143" s="174"/>
      <c r="AI143" s="169"/>
      <c r="AJ143" s="169"/>
      <c r="AK143" s="169"/>
      <c r="AL143" s="169"/>
      <c r="AM143" s="169"/>
      <c r="AN143" s="174"/>
      <c r="AO143" s="169"/>
      <c r="AP143" s="169"/>
      <c r="AQ143" s="174"/>
      <c r="AR143" s="313"/>
    </row>
    <row r="144" spans="1:44" ht="31.15" customHeight="1" x14ac:dyDescent="0.3">
      <c r="A144" s="314"/>
      <c r="B144" s="315"/>
      <c r="C144" s="315"/>
      <c r="D144" s="172" t="s">
        <v>2</v>
      </c>
      <c r="E144" s="170">
        <f t="shared" si="67"/>
        <v>0</v>
      </c>
      <c r="F144" s="170">
        <f t="shared" si="68"/>
        <v>0</v>
      </c>
      <c r="G144" s="170" t="e">
        <f t="shared" si="176"/>
        <v>#DIV/0!</v>
      </c>
      <c r="H144" s="169"/>
      <c r="I144" s="169"/>
      <c r="J144" s="174"/>
      <c r="K144" s="169"/>
      <c r="L144" s="169"/>
      <c r="M144" s="174"/>
      <c r="N144" s="169"/>
      <c r="O144" s="169"/>
      <c r="P144" s="174"/>
      <c r="Q144" s="169"/>
      <c r="R144" s="169"/>
      <c r="S144" s="174"/>
      <c r="T144" s="169"/>
      <c r="U144" s="169"/>
      <c r="V144" s="174"/>
      <c r="W144" s="169"/>
      <c r="X144" s="169"/>
      <c r="Y144" s="174"/>
      <c r="Z144" s="169"/>
      <c r="AA144" s="169"/>
      <c r="AB144" s="174"/>
      <c r="AC144" s="169"/>
      <c r="AD144" s="169"/>
      <c r="AE144" s="174"/>
      <c r="AF144" s="169"/>
      <c r="AG144" s="169"/>
      <c r="AH144" s="174"/>
      <c r="AI144" s="169"/>
      <c r="AJ144" s="169"/>
      <c r="AK144" s="174"/>
      <c r="AL144" s="169"/>
      <c r="AM144" s="169"/>
      <c r="AN144" s="174"/>
      <c r="AO144" s="169"/>
      <c r="AP144" s="169"/>
      <c r="AQ144" s="174"/>
      <c r="AR144" s="313"/>
    </row>
    <row r="145" spans="1:44" ht="21.8" customHeight="1" x14ac:dyDescent="0.3">
      <c r="A145" s="314"/>
      <c r="B145" s="315"/>
      <c r="C145" s="315"/>
      <c r="D145" s="172" t="s">
        <v>43</v>
      </c>
      <c r="E145" s="170">
        <f t="shared" si="67"/>
        <v>1262.43</v>
      </c>
      <c r="F145" s="170">
        <f t="shared" si="68"/>
        <v>126.24299999999999</v>
      </c>
      <c r="G145" s="170">
        <f t="shared" si="176"/>
        <v>10</v>
      </c>
      <c r="H145" s="169"/>
      <c r="I145" s="169"/>
      <c r="J145" s="174"/>
      <c r="K145" s="169"/>
      <c r="L145" s="169"/>
      <c r="M145" s="174"/>
      <c r="N145" s="169"/>
      <c r="O145" s="169"/>
      <c r="P145" s="174"/>
      <c r="Q145" s="169"/>
      <c r="R145" s="169"/>
      <c r="S145" s="174"/>
      <c r="T145" s="169"/>
      <c r="U145" s="169"/>
      <c r="V145" s="174"/>
      <c r="W145" s="169"/>
      <c r="X145" s="169"/>
      <c r="Y145" s="174"/>
      <c r="Z145" s="169"/>
      <c r="AA145" s="169"/>
      <c r="AB145" s="174"/>
      <c r="AC145" s="169"/>
      <c r="AD145" s="169"/>
      <c r="AE145" s="174"/>
      <c r="AF145" s="169"/>
      <c r="AG145" s="169"/>
      <c r="AH145" s="174"/>
      <c r="AI145" s="169"/>
      <c r="AJ145" s="169"/>
      <c r="AK145" s="174"/>
      <c r="AL145" s="169">
        <v>126.24299999999999</v>
      </c>
      <c r="AM145" s="169">
        <v>126.24299999999999</v>
      </c>
      <c r="AN145" s="174"/>
      <c r="AO145" s="169">
        <f>1262.43-126.243</f>
        <v>1136.1870000000001</v>
      </c>
      <c r="AP145" s="169"/>
      <c r="AQ145" s="174"/>
      <c r="AR145" s="313"/>
    </row>
    <row r="146" spans="1:44" ht="30.05" customHeight="1" x14ac:dyDescent="0.25">
      <c r="A146" s="314"/>
      <c r="B146" s="315"/>
      <c r="C146" s="315"/>
      <c r="D146" s="173" t="s">
        <v>272</v>
      </c>
      <c r="E146" s="170">
        <f t="shared" si="67"/>
        <v>0</v>
      </c>
      <c r="F146" s="170">
        <f t="shared" si="68"/>
        <v>0</v>
      </c>
      <c r="G146" s="170" t="e">
        <f t="shared" si="176"/>
        <v>#DIV/0!</v>
      </c>
      <c r="H146" s="169"/>
      <c r="I146" s="169"/>
      <c r="J146" s="174"/>
      <c r="K146" s="169"/>
      <c r="L146" s="169"/>
      <c r="M146" s="174"/>
      <c r="N146" s="169"/>
      <c r="O146" s="169"/>
      <c r="P146" s="174"/>
      <c r="Q146" s="169"/>
      <c r="R146" s="169"/>
      <c r="S146" s="174"/>
      <c r="T146" s="169"/>
      <c r="U146" s="169"/>
      <c r="V146" s="174"/>
      <c r="W146" s="169"/>
      <c r="X146" s="169"/>
      <c r="Y146" s="174"/>
      <c r="Z146" s="169"/>
      <c r="AA146" s="169"/>
      <c r="AB146" s="174"/>
      <c r="AC146" s="169"/>
      <c r="AD146" s="169"/>
      <c r="AE146" s="174"/>
      <c r="AF146" s="169"/>
      <c r="AG146" s="169"/>
      <c r="AH146" s="174"/>
      <c r="AI146" s="169"/>
      <c r="AJ146" s="169"/>
      <c r="AK146" s="174"/>
      <c r="AL146" s="169"/>
      <c r="AM146" s="169"/>
      <c r="AN146" s="174"/>
      <c r="AO146" s="169"/>
      <c r="AP146" s="169"/>
      <c r="AQ146" s="174"/>
      <c r="AR146" s="313"/>
    </row>
    <row r="147" spans="1:44" s="116" customFormat="1" ht="22.25" customHeight="1" x14ac:dyDescent="0.3">
      <c r="A147" s="314" t="s">
        <v>514</v>
      </c>
      <c r="B147" s="315" t="s">
        <v>516</v>
      </c>
      <c r="C147" s="315" t="s">
        <v>432</v>
      </c>
      <c r="D147" s="176" t="s">
        <v>41</v>
      </c>
      <c r="E147" s="170">
        <f t="shared" si="67"/>
        <v>174.92507000000001</v>
      </c>
      <c r="F147" s="170">
        <f t="shared" si="68"/>
        <v>0</v>
      </c>
      <c r="G147" s="170">
        <f t="shared" ref="G147:G151" si="178">F147/E147*100</f>
        <v>0</v>
      </c>
      <c r="H147" s="170">
        <f>SUM(H148:H150)</f>
        <v>0</v>
      </c>
      <c r="I147" s="170">
        <f t="shared" ref="I147:AQ147" si="179">SUM(I148:I150)</f>
        <v>0</v>
      </c>
      <c r="J147" s="170">
        <f t="shared" si="179"/>
        <v>0</v>
      </c>
      <c r="K147" s="170">
        <f t="shared" si="179"/>
        <v>0</v>
      </c>
      <c r="L147" s="170">
        <f t="shared" si="179"/>
        <v>0</v>
      </c>
      <c r="M147" s="170">
        <f t="shared" si="179"/>
        <v>0</v>
      </c>
      <c r="N147" s="170">
        <f t="shared" si="179"/>
        <v>0</v>
      </c>
      <c r="O147" s="170">
        <f t="shared" si="179"/>
        <v>0</v>
      </c>
      <c r="P147" s="170">
        <f t="shared" si="179"/>
        <v>0</v>
      </c>
      <c r="Q147" s="170">
        <f t="shared" si="179"/>
        <v>0</v>
      </c>
      <c r="R147" s="170">
        <f t="shared" si="179"/>
        <v>0</v>
      </c>
      <c r="S147" s="170">
        <f t="shared" si="179"/>
        <v>0</v>
      </c>
      <c r="T147" s="170">
        <f t="shared" si="179"/>
        <v>0</v>
      </c>
      <c r="U147" s="170">
        <f t="shared" si="179"/>
        <v>0</v>
      </c>
      <c r="V147" s="170">
        <f t="shared" si="179"/>
        <v>0</v>
      </c>
      <c r="W147" s="170">
        <f t="shared" si="179"/>
        <v>0</v>
      </c>
      <c r="X147" s="170">
        <f t="shared" si="179"/>
        <v>0</v>
      </c>
      <c r="Y147" s="170">
        <f t="shared" si="179"/>
        <v>0</v>
      </c>
      <c r="Z147" s="170">
        <f t="shared" si="179"/>
        <v>0</v>
      </c>
      <c r="AA147" s="170">
        <f t="shared" si="179"/>
        <v>0</v>
      </c>
      <c r="AB147" s="170">
        <f t="shared" si="179"/>
        <v>0</v>
      </c>
      <c r="AC147" s="170">
        <f t="shared" si="179"/>
        <v>0</v>
      </c>
      <c r="AD147" s="170">
        <f t="shared" si="179"/>
        <v>0</v>
      </c>
      <c r="AE147" s="170">
        <f t="shared" si="179"/>
        <v>0</v>
      </c>
      <c r="AF147" s="170">
        <f t="shared" si="179"/>
        <v>0</v>
      </c>
      <c r="AG147" s="170">
        <f t="shared" si="179"/>
        <v>0</v>
      </c>
      <c r="AH147" s="170">
        <f t="shared" si="179"/>
        <v>0</v>
      </c>
      <c r="AI147" s="170">
        <f t="shared" si="179"/>
        <v>0</v>
      </c>
      <c r="AJ147" s="170">
        <f t="shared" si="179"/>
        <v>0</v>
      </c>
      <c r="AK147" s="170">
        <f t="shared" si="179"/>
        <v>0</v>
      </c>
      <c r="AL147" s="170">
        <f t="shared" si="179"/>
        <v>0</v>
      </c>
      <c r="AM147" s="170">
        <f t="shared" si="179"/>
        <v>0</v>
      </c>
      <c r="AN147" s="170">
        <f t="shared" si="179"/>
        <v>0</v>
      </c>
      <c r="AO147" s="170">
        <f t="shared" si="179"/>
        <v>174.92507000000001</v>
      </c>
      <c r="AP147" s="170">
        <f t="shared" si="179"/>
        <v>0</v>
      </c>
      <c r="AQ147" s="170">
        <f t="shared" si="179"/>
        <v>0</v>
      </c>
      <c r="AR147" s="313"/>
    </row>
    <row r="148" spans="1:44" x14ac:dyDescent="0.3">
      <c r="A148" s="314"/>
      <c r="B148" s="315"/>
      <c r="C148" s="315"/>
      <c r="D148" s="172" t="s">
        <v>37</v>
      </c>
      <c r="E148" s="170">
        <f t="shared" si="67"/>
        <v>0</v>
      </c>
      <c r="F148" s="170">
        <f t="shared" si="68"/>
        <v>0</v>
      </c>
      <c r="G148" s="170" t="e">
        <f t="shared" si="178"/>
        <v>#DIV/0!</v>
      </c>
      <c r="H148" s="169"/>
      <c r="I148" s="169"/>
      <c r="J148" s="174"/>
      <c r="K148" s="169"/>
      <c r="L148" s="169"/>
      <c r="M148" s="174"/>
      <c r="N148" s="169"/>
      <c r="O148" s="169"/>
      <c r="P148" s="174"/>
      <c r="Q148" s="169"/>
      <c r="R148" s="169"/>
      <c r="S148" s="174"/>
      <c r="T148" s="169"/>
      <c r="U148" s="169"/>
      <c r="V148" s="174"/>
      <c r="W148" s="169"/>
      <c r="X148" s="169"/>
      <c r="Y148" s="174"/>
      <c r="Z148" s="169"/>
      <c r="AA148" s="169"/>
      <c r="AB148" s="174"/>
      <c r="AC148" s="169"/>
      <c r="AD148" s="169"/>
      <c r="AE148" s="174"/>
      <c r="AF148" s="169"/>
      <c r="AG148" s="169"/>
      <c r="AH148" s="174"/>
      <c r="AI148" s="169"/>
      <c r="AJ148" s="169"/>
      <c r="AK148" s="169"/>
      <c r="AL148" s="169"/>
      <c r="AM148" s="169"/>
      <c r="AN148" s="174"/>
      <c r="AO148" s="169"/>
      <c r="AP148" s="169"/>
      <c r="AQ148" s="174"/>
      <c r="AR148" s="313"/>
    </row>
    <row r="149" spans="1:44" ht="31.15" customHeight="1" x14ac:dyDescent="0.3">
      <c r="A149" s="314"/>
      <c r="B149" s="315"/>
      <c r="C149" s="315"/>
      <c r="D149" s="172" t="s">
        <v>2</v>
      </c>
      <c r="E149" s="170">
        <f t="shared" si="67"/>
        <v>0</v>
      </c>
      <c r="F149" s="170">
        <f t="shared" si="68"/>
        <v>0</v>
      </c>
      <c r="G149" s="170" t="e">
        <f t="shared" si="178"/>
        <v>#DIV/0!</v>
      </c>
      <c r="H149" s="169"/>
      <c r="I149" s="169"/>
      <c r="J149" s="174"/>
      <c r="K149" s="169"/>
      <c r="L149" s="169"/>
      <c r="M149" s="174"/>
      <c r="N149" s="169"/>
      <c r="O149" s="169"/>
      <c r="P149" s="174"/>
      <c r="Q149" s="169"/>
      <c r="R149" s="169"/>
      <c r="S149" s="174"/>
      <c r="T149" s="169"/>
      <c r="U149" s="169"/>
      <c r="V149" s="174"/>
      <c r="W149" s="169"/>
      <c r="X149" s="169"/>
      <c r="Y149" s="174"/>
      <c r="Z149" s="169"/>
      <c r="AA149" s="169"/>
      <c r="AB149" s="174"/>
      <c r="AC149" s="169"/>
      <c r="AD149" s="169"/>
      <c r="AE149" s="174"/>
      <c r="AF149" s="169"/>
      <c r="AG149" s="169"/>
      <c r="AH149" s="174"/>
      <c r="AI149" s="169"/>
      <c r="AJ149" s="169"/>
      <c r="AK149" s="174"/>
      <c r="AL149" s="169"/>
      <c r="AM149" s="169"/>
      <c r="AN149" s="174"/>
      <c r="AO149" s="169"/>
      <c r="AP149" s="169"/>
      <c r="AQ149" s="174"/>
      <c r="AR149" s="313"/>
    </row>
    <row r="150" spans="1:44" ht="21.8" customHeight="1" x14ac:dyDescent="0.3">
      <c r="A150" s="314"/>
      <c r="B150" s="315"/>
      <c r="C150" s="315"/>
      <c r="D150" s="172" t="s">
        <v>43</v>
      </c>
      <c r="E150" s="170">
        <f t="shared" si="67"/>
        <v>174.92507000000001</v>
      </c>
      <c r="F150" s="170">
        <f t="shared" si="68"/>
        <v>0</v>
      </c>
      <c r="G150" s="170">
        <f t="shared" si="178"/>
        <v>0</v>
      </c>
      <c r="H150" s="169"/>
      <c r="I150" s="169"/>
      <c r="J150" s="174"/>
      <c r="K150" s="169"/>
      <c r="L150" s="169"/>
      <c r="M150" s="174"/>
      <c r="N150" s="169"/>
      <c r="O150" s="169"/>
      <c r="P150" s="174"/>
      <c r="Q150" s="169"/>
      <c r="R150" s="169"/>
      <c r="S150" s="174"/>
      <c r="T150" s="169"/>
      <c r="U150" s="169"/>
      <c r="V150" s="174"/>
      <c r="W150" s="169"/>
      <c r="X150" s="169"/>
      <c r="Y150" s="174"/>
      <c r="Z150" s="169"/>
      <c r="AA150" s="169"/>
      <c r="AB150" s="174"/>
      <c r="AC150" s="169"/>
      <c r="AD150" s="169"/>
      <c r="AE150" s="174"/>
      <c r="AF150" s="169"/>
      <c r="AG150" s="169"/>
      <c r="AH150" s="174"/>
      <c r="AI150" s="169"/>
      <c r="AJ150" s="169"/>
      <c r="AK150" s="174"/>
      <c r="AL150" s="169"/>
      <c r="AM150" s="169"/>
      <c r="AN150" s="174"/>
      <c r="AO150" s="169">
        <f>844.48-669.55493</f>
        <v>174.92507000000001</v>
      </c>
      <c r="AP150" s="169"/>
      <c r="AQ150" s="174"/>
      <c r="AR150" s="313"/>
    </row>
    <row r="151" spans="1:44" ht="30.05" customHeight="1" x14ac:dyDescent="0.25">
      <c r="A151" s="314"/>
      <c r="B151" s="315"/>
      <c r="C151" s="315"/>
      <c r="D151" s="173" t="s">
        <v>272</v>
      </c>
      <c r="E151" s="170">
        <f t="shared" si="67"/>
        <v>0</v>
      </c>
      <c r="F151" s="170">
        <f t="shared" si="68"/>
        <v>0</v>
      </c>
      <c r="G151" s="170" t="e">
        <f t="shared" si="178"/>
        <v>#DIV/0!</v>
      </c>
      <c r="H151" s="169"/>
      <c r="I151" s="169"/>
      <c r="J151" s="174"/>
      <c r="K151" s="169"/>
      <c r="L151" s="169"/>
      <c r="M151" s="174"/>
      <c r="N151" s="169"/>
      <c r="O151" s="169"/>
      <c r="P151" s="174"/>
      <c r="Q151" s="169"/>
      <c r="R151" s="169"/>
      <c r="S151" s="174"/>
      <c r="T151" s="169"/>
      <c r="U151" s="169"/>
      <c r="V151" s="174"/>
      <c r="W151" s="169"/>
      <c r="X151" s="169"/>
      <c r="Y151" s="174"/>
      <c r="Z151" s="169"/>
      <c r="AA151" s="169"/>
      <c r="AB151" s="174"/>
      <c r="AC151" s="169"/>
      <c r="AD151" s="169"/>
      <c r="AE151" s="174"/>
      <c r="AF151" s="169"/>
      <c r="AG151" s="169"/>
      <c r="AH151" s="174"/>
      <c r="AI151" s="169"/>
      <c r="AJ151" s="169"/>
      <c r="AK151" s="174"/>
      <c r="AL151" s="169"/>
      <c r="AM151" s="169"/>
      <c r="AN151" s="174"/>
      <c r="AO151" s="169"/>
      <c r="AP151" s="169"/>
      <c r="AQ151" s="174"/>
      <c r="AR151" s="313"/>
    </row>
    <row r="152" spans="1:44" s="116" customFormat="1" ht="22.25" customHeight="1" x14ac:dyDescent="0.3">
      <c r="A152" s="314" t="s">
        <v>517</v>
      </c>
      <c r="B152" s="315" t="s">
        <v>518</v>
      </c>
      <c r="C152" s="315" t="s">
        <v>432</v>
      </c>
      <c r="D152" s="176" t="s">
        <v>41</v>
      </c>
      <c r="E152" s="170">
        <f t="shared" si="67"/>
        <v>3138.53</v>
      </c>
      <c r="F152" s="170">
        <f t="shared" si="68"/>
        <v>0</v>
      </c>
      <c r="G152" s="170">
        <f t="shared" ref="G152:G156" si="180">F152/E152*100</f>
        <v>0</v>
      </c>
      <c r="H152" s="170">
        <f>SUM(H153:H155)</f>
        <v>0</v>
      </c>
      <c r="I152" s="170">
        <f t="shared" ref="I152:AQ152" si="181">SUM(I153:I155)</f>
        <v>0</v>
      </c>
      <c r="J152" s="170">
        <f t="shared" si="181"/>
        <v>0</v>
      </c>
      <c r="K152" s="170">
        <f t="shared" si="181"/>
        <v>0</v>
      </c>
      <c r="L152" s="170">
        <f t="shared" si="181"/>
        <v>0</v>
      </c>
      <c r="M152" s="170">
        <f t="shared" si="181"/>
        <v>0</v>
      </c>
      <c r="N152" s="170">
        <f t="shared" si="181"/>
        <v>0</v>
      </c>
      <c r="O152" s="170">
        <f t="shared" si="181"/>
        <v>0</v>
      </c>
      <c r="P152" s="170">
        <f t="shared" si="181"/>
        <v>0</v>
      </c>
      <c r="Q152" s="170">
        <f t="shared" si="181"/>
        <v>0</v>
      </c>
      <c r="R152" s="170">
        <f t="shared" si="181"/>
        <v>0</v>
      </c>
      <c r="S152" s="170">
        <f t="shared" si="181"/>
        <v>0</v>
      </c>
      <c r="T152" s="170">
        <f t="shared" si="181"/>
        <v>0</v>
      </c>
      <c r="U152" s="170">
        <f t="shared" si="181"/>
        <v>0</v>
      </c>
      <c r="V152" s="170">
        <f t="shared" si="181"/>
        <v>0</v>
      </c>
      <c r="W152" s="170">
        <f t="shared" si="181"/>
        <v>0</v>
      </c>
      <c r="X152" s="170">
        <f t="shared" si="181"/>
        <v>0</v>
      </c>
      <c r="Y152" s="170">
        <f t="shared" si="181"/>
        <v>0</v>
      </c>
      <c r="Z152" s="170">
        <f t="shared" si="181"/>
        <v>0</v>
      </c>
      <c r="AA152" s="170">
        <f t="shared" si="181"/>
        <v>0</v>
      </c>
      <c r="AB152" s="170">
        <f t="shared" si="181"/>
        <v>0</v>
      </c>
      <c r="AC152" s="170">
        <f t="shared" si="181"/>
        <v>0</v>
      </c>
      <c r="AD152" s="170">
        <f t="shared" si="181"/>
        <v>0</v>
      </c>
      <c r="AE152" s="170">
        <f t="shared" si="181"/>
        <v>0</v>
      </c>
      <c r="AF152" s="170">
        <f t="shared" si="181"/>
        <v>0</v>
      </c>
      <c r="AG152" s="170">
        <f t="shared" si="181"/>
        <v>0</v>
      </c>
      <c r="AH152" s="170">
        <f t="shared" si="181"/>
        <v>0</v>
      </c>
      <c r="AI152" s="170">
        <f t="shared" si="181"/>
        <v>0</v>
      </c>
      <c r="AJ152" s="170">
        <f t="shared" si="181"/>
        <v>0</v>
      </c>
      <c r="AK152" s="170">
        <f t="shared" si="181"/>
        <v>0</v>
      </c>
      <c r="AL152" s="170">
        <f t="shared" si="181"/>
        <v>0</v>
      </c>
      <c r="AM152" s="170">
        <f t="shared" si="181"/>
        <v>0</v>
      </c>
      <c r="AN152" s="170">
        <f t="shared" si="181"/>
        <v>0</v>
      </c>
      <c r="AO152" s="170">
        <f t="shared" si="181"/>
        <v>3138.53</v>
      </c>
      <c r="AP152" s="170">
        <f t="shared" si="181"/>
        <v>0</v>
      </c>
      <c r="AQ152" s="170">
        <f t="shared" si="181"/>
        <v>0</v>
      </c>
      <c r="AR152" s="313"/>
    </row>
    <row r="153" spans="1:44" x14ac:dyDescent="0.3">
      <c r="A153" s="314"/>
      <c r="B153" s="315"/>
      <c r="C153" s="315"/>
      <c r="D153" s="172" t="s">
        <v>37</v>
      </c>
      <c r="E153" s="170">
        <f t="shared" si="67"/>
        <v>0</v>
      </c>
      <c r="F153" s="170">
        <f t="shared" si="68"/>
        <v>0</v>
      </c>
      <c r="G153" s="170" t="e">
        <f t="shared" si="180"/>
        <v>#DIV/0!</v>
      </c>
      <c r="H153" s="169"/>
      <c r="I153" s="169"/>
      <c r="J153" s="174"/>
      <c r="K153" s="169"/>
      <c r="L153" s="169"/>
      <c r="M153" s="174"/>
      <c r="N153" s="169"/>
      <c r="O153" s="169"/>
      <c r="P153" s="174"/>
      <c r="Q153" s="169"/>
      <c r="R153" s="169"/>
      <c r="S153" s="174"/>
      <c r="T153" s="169"/>
      <c r="U153" s="169"/>
      <c r="V153" s="174"/>
      <c r="W153" s="169"/>
      <c r="X153" s="169"/>
      <c r="Y153" s="174"/>
      <c r="Z153" s="169"/>
      <c r="AA153" s="169"/>
      <c r="AB153" s="174"/>
      <c r="AC153" s="169"/>
      <c r="AD153" s="169"/>
      <c r="AE153" s="174"/>
      <c r="AF153" s="169"/>
      <c r="AG153" s="169"/>
      <c r="AH153" s="174"/>
      <c r="AI153" s="169"/>
      <c r="AJ153" s="169"/>
      <c r="AK153" s="169"/>
      <c r="AL153" s="169"/>
      <c r="AM153" s="169"/>
      <c r="AN153" s="174"/>
      <c r="AO153" s="169"/>
      <c r="AP153" s="169"/>
      <c r="AQ153" s="174"/>
      <c r="AR153" s="313"/>
    </row>
    <row r="154" spans="1:44" ht="31.15" customHeight="1" x14ac:dyDescent="0.3">
      <c r="A154" s="314"/>
      <c r="B154" s="315"/>
      <c r="C154" s="315"/>
      <c r="D154" s="172" t="s">
        <v>2</v>
      </c>
      <c r="E154" s="170">
        <f t="shared" si="67"/>
        <v>0</v>
      </c>
      <c r="F154" s="170">
        <f t="shared" si="68"/>
        <v>0</v>
      </c>
      <c r="G154" s="170" t="e">
        <f t="shared" si="180"/>
        <v>#DIV/0!</v>
      </c>
      <c r="H154" s="169"/>
      <c r="I154" s="169"/>
      <c r="J154" s="174"/>
      <c r="K154" s="169"/>
      <c r="L154" s="169"/>
      <c r="M154" s="174"/>
      <c r="N154" s="169"/>
      <c r="O154" s="169"/>
      <c r="P154" s="174"/>
      <c r="Q154" s="169"/>
      <c r="R154" s="169"/>
      <c r="S154" s="174"/>
      <c r="T154" s="169"/>
      <c r="U154" s="169"/>
      <c r="V154" s="174"/>
      <c r="W154" s="169"/>
      <c r="X154" s="169"/>
      <c r="Y154" s="174"/>
      <c r="Z154" s="169"/>
      <c r="AA154" s="169"/>
      <c r="AB154" s="174"/>
      <c r="AC154" s="169"/>
      <c r="AD154" s="169"/>
      <c r="AE154" s="174"/>
      <c r="AF154" s="169"/>
      <c r="AG154" s="169"/>
      <c r="AH154" s="174"/>
      <c r="AI154" s="169"/>
      <c r="AJ154" s="169"/>
      <c r="AK154" s="174"/>
      <c r="AL154" s="169"/>
      <c r="AM154" s="169"/>
      <c r="AN154" s="174"/>
      <c r="AO154" s="169"/>
      <c r="AP154" s="169"/>
      <c r="AQ154" s="174"/>
      <c r="AR154" s="313"/>
    </row>
    <row r="155" spans="1:44" ht="21.8" customHeight="1" x14ac:dyDescent="0.3">
      <c r="A155" s="314"/>
      <c r="B155" s="315"/>
      <c r="C155" s="315"/>
      <c r="D155" s="172" t="s">
        <v>43</v>
      </c>
      <c r="E155" s="170">
        <f t="shared" si="67"/>
        <v>3138.53</v>
      </c>
      <c r="F155" s="170">
        <f t="shared" si="68"/>
        <v>0</v>
      </c>
      <c r="G155" s="170">
        <f t="shared" si="180"/>
        <v>0</v>
      </c>
      <c r="H155" s="169"/>
      <c r="I155" s="169"/>
      <c r="J155" s="174"/>
      <c r="K155" s="169"/>
      <c r="L155" s="169"/>
      <c r="M155" s="174"/>
      <c r="N155" s="169"/>
      <c r="O155" s="169"/>
      <c r="P155" s="174"/>
      <c r="Q155" s="169"/>
      <c r="R155" s="169"/>
      <c r="S155" s="174"/>
      <c r="T155" s="169"/>
      <c r="U155" s="169"/>
      <c r="V155" s="174"/>
      <c r="W155" s="169"/>
      <c r="X155" s="169"/>
      <c r="Y155" s="174"/>
      <c r="Z155" s="169"/>
      <c r="AA155" s="169"/>
      <c r="AB155" s="174"/>
      <c r="AC155" s="169"/>
      <c r="AD155" s="169"/>
      <c r="AE155" s="174"/>
      <c r="AF155" s="169"/>
      <c r="AG155" s="169"/>
      <c r="AH155" s="174"/>
      <c r="AI155" s="169"/>
      <c r="AJ155" s="169"/>
      <c r="AK155" s="174"/>
      <c r="AL155" s="169"/>
      <c r="AM155" s="169"/>
      <c r="AN155" s="174"/>
      <c r="AO155" s="169">
        <v>3138.53</v>
      </c>
      <c r="AP155" s="169"/>
      <c r="AQ155" s="174"/>
      <c r="AR155" s="313"/>
    </row>
    <row r="156" spans="1:44" ht="30.05" customHeight="1" x14ac:dyDescent="0.25">
      <c r="A156" s="314"/>
      <c r="B156" s="315"/>
      <c r="C156" s="315"/>
      <c r="D156" s="173" t="s">
        <v>272</v>
      </c>
      <c r="E156" s="170">
        <f t="shared" si="67"/>
        <v>0</v>
      </c>
      <c r="F156" s="170">
        <f t="shared" si="68"/>
        <v>0</v>
      </c>
      <c r="G156" s="170" t="e">
        <f t="shared" si="180"/>
        <v>#DIV/0!</v>
      </c>
      <c r="H156" s="169"/>
      <c r="I156" s="169"/>
      <c r="J156" s="174"/>
      <c r="K156" s="169"/>
      <c r="L156" s="169"/>
      <c r="M156" s="174"/>
      <c r="N156" s="169"/>
      <c r="O156" s="169"/>
      <c r="P156" s="174"/>
      <c r="Q156" s="169"/>
      <c r="R156" s="169"/>
      <c r="S156" s="174"/>
      <c r="T156" s="169"/>
      <c r="U156" s="169"/>
      <c r="V156" s="174"/>
      <c r="W156" s="169"/>
      <c r="X156" s="169"/>
      <c r="Y156" s="174"/>
      <c r="Z156" s="169"/>
      <c r="AA156" s="169"/>
      <c r="AB156" s="174"/>
      <c r="AC156" s="169"/>
      <c r="AD156" s="169"/>
      <c r="AE156" s="174"/>
      <c r="AF156" s="169"/>
      <c r="AG156" s="169"/>
      <c r="AH156" s="174"/>
      <c r="AI156" s="169"/>
      <c r="AJ156" s="169"/>
      <c r="AK156" s="174"/>
      <c r="AL156" s="169"/>
      <c r="AM156" s="169"/>
      <c r="AN156" s="174"/>
      <c r="AO156" s="169"/>
      <c r="AP156" s="169"/>
      <c r="AQ156" s="174"/>
      <c r="AR156" s="313"/>
    </row>
    <row r="157" spans="1:44" s="116" customFormat="1" ht="22.25" customHeight="1" x14ac:dyDescent="0.3">
      <c r="A157" s="314" t="s">
        <v>520</v>
      </c>
      <c r="B157" s="315" t="s">
        <v>519</v>
      </c>
      <c r="C157" s="315" t="s">
        <v>432</v>
      </c>
      <c r="D157" s="176" t="s">
        <v>41</v>
      </c>
      <c r="E157" s="170">
        <f t="shared" si="67"/>
        <v>5500</v>
      </c>
      <c r="F157" s="170">
        <f t="shared" si="68"/>
        <v>5500</v>
      </c>
      <c r="G157" s="170">
        <f t="shared" ref="G157:G161" si="182">F157/E157*100</f>
        <v>100</v>
      </c>
      <c r="H157" s="170">
        <f>SUM(H158:H160)</f>
        <v>0</v>
      </c>
      <c r="I157" s="170">
        <f t="shared" ref="I157:AQ157" si="183">SUM(I158:I160)</f>
        <v>0</v>
      </c>
      <c r="J157" s="170">
        <f t="shared" si="183"/>
        <v>0</v>
      </c>
      <c r="K157" s="170">
        <f t="shared" si="183"/>
        <v>0</v>
      </c>
      <c r="L157" s="170">
        <f t="shared" si="183"/>
        <v>0</v>
      </c>
      <c r="M157" s="170">
        <f t="shared" si="183"/>
        <v>0</v>
      </c>
      <c r="N157" s="170">
        <f t="shared" si="183"/>
        <v>0</v>
      </c>
      <c r="O157" s="170">
        <f t="shared" si="183"/>
        <v>0</v>
      </c>
      <c r="P157" s="170">
        <f t="shared" si="183"/>
        <v>0</v>
      </c>
      <c r="Q157" s="170">
        <f t="shared" si="183"/>
        <v>0</v>
      </c>
      <c r="R157" s="170">
        <f t="shared" si="183"/>
        <v>0</v>
      </c>
      <c r="S157" s="170">
        <f t="shared" si="183"/>
        <v>0</v>
      </c>
      <c r="T157" s="170">
        <f t="shared" si="183"/>
        <v>0</v>
      </c>
      <c r="U157" s="170">
        <f t="shared" si="183"/>
        <v>0</v>
      </c>
      <c r="V157" s="170">
        <f t="shared" si="183"/>
        <v>0</v>
      </c>
      <c r="W157" s="170">
        <f t="shared" si="183"/>
        <v>0</v>
      </c>
      <c r="X157" s="170">
        <f t="shared" si="183"/>
        <v>0</v>
      </c>
      <c r="Y157" s="170">
        <f t="shared" si="183"/>
        <v>0</v>
      </c>
      <c r="Z157" s="170">
        <f t="shared" si="183"/>
        <v>0</v>
      </c>
      <c r="AA157" s="170">
        <f t="shared" si="183"/>
        <v>0</v>
      </c>
      <c r="AB157" s="170">
        <f t="shared" si="183"/>
        <v>0</v>
      </c>
      <c r="AC157" s="170">
        <f t="shared" si="183"/>
        <v>0</v>
      </c>
      <c r="AD157" s="170">
        <f t="shared" si="183"/>
        <v>0</v>
      </c>
      <c r="AE157" s="170">
        <f t="shared" si="183"/>
        <v>0</v>
      </c>
      <c r="AF157" s="170">
        <f t="shared" si="183"/>
        <v>0</v>
      </c>
      <c r="AG157" s="170">
        <f t="shared" si="183"/>
        <v>0</v>
      </c>
      <c r="AH157" s="170">
        <f t="shared" si="183"/>
        <v>0</v>
      </c>
      <c r="AI157" s="170">
        <f t="shared" si="183"/>
        <v>0</v>
      </c>
      <c r="AJ157" s="170">
        <f t="shared" si="183"/>
        <v>0</v>
      </c>
      <c r="AK157" s="170">
        <f t="shared" si="183"/>
        <v>0</v>
      </c>
      <c r="AL157" s="170">
        <f t="shared" si="183"/>
        <v>3025.1869999999999</v>
      </c>
      <c r="AM157" s="170">
        <f t="shared" si="183"/>
        <v>3025.1869999999999</v>
      </c>
      <c r="AN157" s="170">
        <f t="shared" si="183"/>
        <v>0</v>
      </c>
      <c r="AO157" s="170">
        <f t="shared" si="183"/>
        <v>2474.8130000000001</v>
      </c>
      <c r="AP157" s="170">
        <f t="shared" si="183"/>
        <v>2474.8130000000001</v>
      </c>
      <c r="AQ157" s="170">
        <f t="shared" si="183"/>
        <v>0</v>
      </c>
      <c r="AR157" s="313"/>
    </row>
    <row r="158" spans="1:44" x14ac:dyDescent="0.3">
      <c r="A158" s="314"/>
      <c r="B158" s="315"/>
      <c r="C158" s="315"/>
      <c r="D158" s="172" t="s">
        <v>37</v>
      </c>
      <c r="E158" s="170">
        <f t="shared" si="67"/>
        <v>0</v>
      </c>
      <c r="F158" s="170">
        <f t="shared" si="68"/>
        <v>0</v>
      </c>
      <c r="G158" s="170" t="e">
        <f t="shared" si="182"/>
        <v>#DIV/0!</v>
      </c>
      <c r="H158" s="169"/>
      <c r="I158" s="169"/>
      <c r="J158" s="174"/>
      <c r="K158" s="169"/>
      <c r="L158" s="169"/>
      <c r="M158" s="174"/>
      <c r="N158" s="169"/>
      <c r="O158" s="169"/>
      <c r="P158" s="174"/>
      <c r="Q158" s="169"/>
      <c r="R158" s="169"/>
      <c r="S158" s="174"/>
      <c r="T158" s="169"/>
      <c r="U158" s="169"/>
      <c r="V158" s="174"/>
      <c r="W158" s="169"/>
      <c r="X158" s="169"/>
      <c r="Y158" s="174"/>
      <c r="Z158" s="169"/>
      <c r="AA158" s="169"/>
      <c r="AB158" s="174"/>
      <c r="AC158" s="169"/>
      <c r="AD158" s="169"/>
      <c r="AE158" s="174"/>
      <c r="AF158" s="169"/>
      <c r="AG158" s="169"/>
      <c r="AH158" s="174"/>
      <c r="AI158" s="169"/>
      <c r="AJ158" s="169"/>
      <c r="AK158" s="169"/>
      <c r="AL158" s="169"/>
      <c r="AM158" s="169"/>
      <c r="AN158" s="174"/>
      <c r="AO158" s="169"/>
      <c r="AP158" s="169"/>
      <c r="AQ158" s="174"/>
      <c r="AR158" s="313"/>
    </row>
    <row r="159" spans="1:44" ht="31.15" customHeight="1" x14ac:dyDescent="0.3">
      <c r="A159" s="314"/>
      <c r="B159" s="315"/>
      <c r="C159" s="315"/>
      <c r="D159" s="172" t="s">
        <v>2</v>
      </c>
      <c r="E159" s="170">
        <f t="shared" si="67"/>
        <v>0</v>
      </c>
      <c r="F159" s="170">
        <f t="shared" si="68"/>
        <v>0</v>
      </c>
      <c r="G159" s="170" t="e">
        <f t="shared" si="182"/>
        <v>#DIV/0!</v>
      </c>
      <c r="H159" s="169"/>
      <c r="I159" s="169"/>
      <c r="J159" s="174"/>
      <c r="K159" s="169"/>
      <c r="L159" s="169"/>
      <c r="M159" s="174"/>
      <c r="N159" s="169"/>
      <c r="O159" s="169"/>
      <c r="P159" s="174"/>
      <c r="Q159" s="169"/>
      <c r="R159" s="169"/>
      <c r="S159" s="174"/>
      <c r="T159" s="169"/>
      <c r="U159" s="169"/>
      <c r="V159" s="174"/>
      <c r="W159" s="169"/>
      <c r="X159" s="169"/>
      <c r="Y159" s="174"/>
      <c r="Z159" s="169"/>
      <c r="AA159" s="169"/>
      <c r="AB159" s="174"/>
      <c r="AC159" s="169"/>
      <c r="AD159" s="169"/>
      <c r="AE159" s="174"/>
      <c r="AF159" s="169"/>
      <c r="AG159" s="169"/>
      <c r="AH159" s="174"/>
      <c r="AI159" s="169"/>
      <c r="AJ159" s="169"/>
      <c r="AK159" s="174"/>
      <c r="AL159" s="169"/>
      <c r="AM159" s="169"/>
      <c r="AN159" s="174"/>
      <c r="AO159" s="169"/>
      <c r="AP159" s="169"/>
      <c r="AQ159" s="174"/>
      <c r="AR159" s="313"/>
    </row>
    <row r="160" spans="1:44" ht="21.8" customHeight="1" x14ac:dyDescent="0.3">
      <c r="A160" s="314"/>
      <c r="B160" s="315"/>
      <c r="C160" s="315"/>
      <c r="D160" s="172" t="s">
        <v>43</v>
      </c>
      <c r="E160" s="170">
        <f t="shared" si="67"/>
        <v>5500</v>
      </c>
      <c r="F160" s="170">
        <f t="shared" si="68"/>
        <v>5500</v>
      </c>
      <c r="G160" s="170">
        <f t="shared" si="182"/>
        <v>100</v>
      </c>
      <c r="H160" s="169"/>
      <c r="I160" s="169"/>
      <c r="J160" s="174"/>
      <c r="K160" s="169"/>
      <c r="L160" s="169"/>
      <c r="M160" s="174"/>
      <c r="N160" s="169"/>
      <c r="O160" s="169"/>
      <c r="P160" s="174"/>
      <c r="Q160" s="169"/>
      <c r="R160" s="169"/>
      <c r="S160" s="174"/>
      <c r="T160" s="169"/>
      <c r="U160" s="169"/>
      <c r="V160" s="174"/>
      <c r="W160" s="169"/>
      <c r="X160" s="169"/>
      <c r="Y160" s="174"/>
      <c r="Z160" s="169"/>
      <c r="AA160" s="169"/>
      <c r="AB160" s="174"/>
      <c r="AC160" s="169"/>
      <c r="AD160" s="169"/>
      <c r="AE160" s="174"/>
      <c r="AF160" s="169"/>
      <c r="AG160" s="169"/>
      <c r="AH160" s="174"/>
      <c r="AI160" s="169"/>
      <c r="AJ160" s="169"/>
      <c r="AK160" s="174"/>
      <c r="AL160" s="169">
        <v>3025.1869999999999</v>
      </c>
      <c r="AM160" s="169">
        <v>3025.1869999999999</v>
      </c>
      <c r="AN160" s="174"/>
      <c r="AO160" s="169">
        <f>5000-3025.187+500</f>
        <v>2474.8130000000001</v>
      </c>
      <c r="AP160" s="169">
        <f>5000-3025.187+500</f>
        <v>2474.8130000000001</v>
      </c>
      <c r="AQ160" s="174"/>
      <c r="AR160" s="313"/>
    </row>
    <row r="161" spans="1:44" ht="30.05" customHeight="1" x14ac:dyDescent="0.25">
      <c r="A161" s="314"/>
      <c r="B161" s="315"/>
      <c r="C161" s="315"/>
      <c r="D161" s="173" t="s">
        <v>272</v>
      </c>
      <c r="E161" s="170">
        <f t="shared" si="67"/>
        <v>0</v>
      </c>
      <c r="F161" s="170">
        <f t="shared" si="68"/>
        <v>0</v>
      </c>
      <c r="G161" s="170" t="e">
        <f t="shared" si="182"/>
        <v>#DIV/0!</v>
      </c>
      <c r="H161" s="169"/>
      <c r="I161" s="169"/>
      <c r="J161" s="174"/>
      <c r="K161" s="169"/>
      <c r="L161" s="169"/>
      <c r="M161" s="174"/>
      <c r="N161" s="169"/>
      <c r="O161" s="169"/>
      <c r="P161" s="174"/>
      <c r="Q161" s="169"/>
      <c r="R161" s="169"/>
      <c r="S161" s="174"/>
      <c r="T161" s="169"/>
      <c r="U161" s="169"/>
      <c r="V161" s="174"/>
      <c r="W161" s="169"/>
      <c r="X161" s="169"/>
      <c r="Y161" s="174"/>
      <c r="Z161" s="169"/>
      <c r="AA161" s="169"/>
      <c r="AB161" s="174"/>
      <c r="AC161" s="169"/>
      <c r="AD161" s="169"/>
      <c r="AE161" s="174"/>
      <c r="AF161" s="169"/>
      <c r="AG161" s="169"/>
      <c r="AH161" s="174"/>
      <c r="AI161" s="169"/>
      <c r="AJ161" s="169"/>
      <c r="AK161" s="174"/>
      <c r="AL161" s="169"/>
      <c r="AM161" s="169"/>
      <c r="AN161" s="174"/>
      <c r="AO161" s="169"/>
      <c r="AP161" s="169"/>
      <c r="AQ161" s="174"/>
      <c r="AR161" s="313"/>
    </row>
    <row r="162" spans="1:44" s="116" customFormat="1" ht="22.25" customHeight="1" x14ac:dyDescent="0.3">
      <c r="A162" s="346" t="s">
        <v>378</v>
      </c>
      <c r="B162" s="346"/>
      <c r="C162" s="346"/>
      <c r="D162" s="176" t="s">
        <v>41</v>
      </c>
      <c r="E162" s="170">
        <f t="shared" si="67"/>
        <v>101282.75212999999</v>
      </c>
      <c r="F162" s="170">
        <f t="shared" si="68"/>
        <v>80964.796650000004</v>
      </c>
      <c r="G162" s="170">
        <f t="shared" si="65"/>
        <v>79.939372644691588</v>
      </c>
      <c r="H162" s="170">
        <f>SUM(H163:H165)</f>
        <v>0</v>
      </c>
      <c r="I162" s="170">
        <f t="shared" ref="I162:AQ162" si="184">SUM(I163:I165)</f>
        <v>0</v>
      </c>
      <c r="J162" s="170">
        <f t="shared" si="184"/>
        <v>0</v>
      </c>
      <c r="K162" s="170">
        <f t="shared" si="184"/>
        <v>3879.96</v>
      </c>
      <c r="L162" s="170">
        <f t="shared" si="184"/>
        <v>3879.96</v>
      </c>
      <c r="M162" s="170">
        <f t="shared" si="184"/>
        <v>100</v>
      </c>
      <c r="N162" s="170">
        <f t="shared" si="184"/>
        <v>58413.1008</v>
      </c>
      <c r="O162" s="170">
        <f t="shared" si="184"/>
        <v>58413.1008</v>
      </c>
      <c r="P162" s="170">
        <f t="shared" si="184"/>
        <v>100</v>
      </c>
      <c r="Q162" s="170">
        <f t="shared" si="184"/>
        <v>1951.8986399999999</v>
      </c>
      <c r="R162" s="170">
        <f t="shared" si="184"/>
        <v>1951.8986399999999</v>
      </c>
      <c r="S162" s="170">
        <f t="shared" si="184"/>
        <v>0</v>
      </c>
      <c r="T162" s="170">
        <f t="shared" si="184"/>
        <v>1588.5942400000001</v>
      </c>
      <c r="U162" s="170">
        <f t="shared" si="184"/>
        <v>1588.5942400000001</v>
      </c>
      <c r="V162" s="170">
        <f t="shared" si="184"/>
        <v>0</v>
      </c>
      <c r="W162" s="170">
        <f t="shared" si="184"/>
        <v>0</v>
      </c>
      <c r="X162" s="170">
        <f t="shared" si="184"/>
        <v>0</v>
      </c>
      <c r="Y162" s="170">
        <f t="shared" si="184"/>
        <v>0</v>
      </c>
      <c r="Z162" s="170">
        <f t="shared" si="184"/>
        <v>3952.5202100000001</v>
      </c>
      <c r="AA162" s="170">
        <f t="shared" si="184"/>
        <v>3952.5202100000001</v>
      </c>
      <c r="AB162" s="170">
        <f t="shared" si="184"/>
        <v>0</v>
      </c>
      <c r="AC162" s="170">
        <f t="shared" si="184"/>
        <v>8.4747599999999998</v>
      </c>
      <c r="AD162" s="170">
        <f t="shared" si="184"/>
        <v>8.4747599999999998</v>
      </c>
      <c r="AE162" s="170">
        <f t="shared" si="184"/>
        <v>0</v>
      </c>
      <c r="AF162" s="170">
        <f t="shared" si="184"/>
        <v>0</v>
      </c>
      <c r="AG162" s="170">
        <f t="shared" si="184"/>
        <v>0</v>
      </c>
      <c r="AH162" s="170">
        <f t="shared" si="184"/>
        <v>0</v>
      </c>
      <c r="AI162" s="170">
        <f t="shared" si="184"/>
        <v>5381.335</v>
      </c>
      <c r="AJ162" s="170">
        <f t="shared" si="184"/>
        <v>5381.335</v>
      </c>
      <c r="AK162" s="170">
        <f t="shared" si="184"/>
        <v>0</v>
      </c>
      <c r="AL162" s="170">
        <f t="shared" si="184"/>
        <v>3151.43</v>
      </c>
      <c r="AM162" s="170">
        <f t="shared" si="184"/>
        <v>3151.43</v>
      </c>
      <c r="AN162" s="170">
        <f t="shared" si="184"/>
        <v>0</v>
      </c>
      <c r="AO162" s="170">
        <f t="shared" si="184"/>
        <v>22955.438479999997</v>
      </c>
      <c r="AP162" s="170">
        <f t="shared" si="184"/>
        <v>2637.4830000000002</v>
      </c>
      <c r="AQ162" s="170">
        <f t="shared" si="184"/>
        <v>0</v>
      </c>
      <c r="AR162" s="313"/>
    </row>
    <row r="163" spans="1:44" x14ac:dyDescent="0.3">
      <c r="A163" s="346"/>
      <c r="B163" s="346"/>
      <c r="C163" s="346"/>
      <c r="D163" s="172" t="s">
        <v>37</v>
      </c>
      <c r="E163" s="170">
        <f t="shared" si="67"/>
        <v>0</v>
      </c>
      <c r="F163" s="170">
        <f t="shared" si="68"/>
        <v>0</v>
      </c>
      <c r="G163" s="170" t="e">
        <f t="shared" si="65"/>
        <v>#DIV/0!</v>
      </c>
      <c r="H163" s="169">
        <f>H138+H133+H128+H123+H118+H113+H108+H103+H98+H93+H88+H83+H78+H73+H68+H63+H58+H53+H143+H148+H153+H158</f>
        <v>0</v>
      </c>
      <c r="I163" s="169">
        <f t="shared" ref="I163:AQ163" si="185">I138+I133+I128+I123+I118+I113+I108+I103+I98+I93+I88+I83+I78+I73+I68+I63+I58+I53+I143+I148+I153+I158</f>
        <v>0</v>
      </c>
      <c r="J163" s="169">
        <f t="shared" si="185"/>
        <v>0</v>
      </c>
      <c r="K163" s="169">
        <f t="shared" si="185"/>
        <v>0</v>
      </c>
      <c r="L163" s="169">
        <f t="shared" si="185"/>
        <v>0</v>
      </c>
      <c r="M163" s="169">
        <f t="shared" si="185"/>
        <v>0</v>
      </c>
      <c r="N163" s="169">
        <f t="shared" si="185"/>
        <v>0</v>
      </c>
      <c r="O163" s="169">
        <f t="shared" si="185"/>
        <v>0</v>
      </c>
      <c r="P163" s="169">
        <f t="shared" si="185"/>
        <v>0</v>
      </c>
      <c r="Q163" s="169">
        <f t="shared" si="185"/>
        <v>0</v>
      </c>
      <c r="R163" s="169">
        <f t="shared" si="185"/>
        <v>0</v>
      </c>
      <c r="S163" s="169">
        <f t="shared" si="185"/>
        <v>0</v>
      </c>
      <c r="T163" s="169">
        <f t="shared" si="185"/>
        <v>0</v>
      </c>
      <c r="U163" s="169">
        <f t="shared" si="185"/>
        <v>0</v>
      </c>
      <c r="V163" s="169">
        <f t="shared" si="185"/>
        <v>0</v>
      </c>
      <c r="W163" s="169">
        <f t="shared" si="185"/>
        <v>0</v>
      </c>
      <c r="X163" s="169">
        <f t="shared" si="185"/>
        <v>0</v>
      </c>
      <c r="Y163" s="169">
        <f t="shared" si="185"/>
        <v>0</v>
      </c>
      <c r="Z163" s="169">
        <f t="shared" si="185"/>
        <v>0</v>
      </c>
      <c r="AA163" s="169">
        <f t="shared" si="185"/>
        <v>0</v>
      </c>
      <c r="AB163" s="169">
        <f t="shared" si="185"/>
        <v>0</v>
      </c>
      <c r="AC163" s="169">
        <f t="shared" si="185"/>
        <v>0</v>
      </c>
      <c r="AD163" s="169">
        <f t="shared" si="185"/>
        <v>0</v>
      </c>
      <c r="AE163" s="169">
        <f t="shared" si="185"/>
        <v>0</v>
      </c>
      <c r="AF163" s="169">
        <f t="shared" si="185"/>
        <v>0</v>
      </c>
      <c r="AG163" s="169">
        <f t="shared" si="185"/>
        <v>0</v>
      </c>
      <c r="AH163" s="169">
        <f t="shared" si="185"/>
        <v>0</v>
      </c>
      <c r="AI163" s="169">
        <f t="shared" si="185"/>
        <v>0</v>
      </c>
      <c r="AJ163" s="169">
        <f t="shared" si="185"/>
        <v>0</v>
      </c>
      <c r="AK163" s="169">
        <f t="shared" si="185"/>
        <v>0</v>
      </c>
      <c r="AL163" s="169">
        <f t="shared" si="185"/>
        <v>0</v>
      </c>
      <c r="AM163" s="169">
        <f t="shared" si="185"/>
        <v>0</v>
      </c>
      <c r="AN163" s="169">
        <f t="shared" si="185"/>
        <v>0</v>
      </c>
      <c r="AO163" s="169">
        <f t="shared" si="185"/>
        <v>0</v>
      </c>
      <c r="AP163" s="169">
        <f t="shared" si="185"/>
        <v>0</v>
      </c>
      <c r="AQ163" s="169">
        <f t="shared" si="185"/>
        <v>0</v>
      </c>
      <c r="AR163" s="313"/>
    </row>
    <row r="164" spans="1:44" ht="31.15" customHeight="1" x14ac:dyDescent="0.3">
      <c r="A164" s="346"/>
      <c r="B164" s="346"/>
      <c r="C164" s="346"/>
      <c r="D164" s="172" t="s">
        <v>2</v>
      </c>
      <c r="E164" s="170">
        <f t="shared" si="67"/>
        <v>0</v>
      </c>
      <c r="F164" s="170">
        <f t="shared" si="68"/>
        <v>0</v>
      </c>
      <c r="G164" s="170" t="e">
        <f t="shared" si="65"/>
        <v>#DIV/0!</v>
      </c>
      <c r="H164" s="169">
        <f t="shared" ref="H164:AQ164" si="186">H139+H134+H129+H124+H119+H114+H109+H104+H99+H94+H89+H84+H79+H74+H69+H64+H59+H54+H144+H149+H154+H159</f>
        <v>0</v>
      </c>
      <c r="I164" s="169">
        <f t="shared" si="186"/>
        <v>0</v>
      </c>
      <c r="J164" s="169">
        <f t="shared" si="186"/>
        <v>0</v>
      </c>
      <c r="K164" s="169">
        <f t="shared" si="186"/>
        <v>0</v>
      </c>
      <c r="L164" s="169">
        <f t="shared" si="186"/>
        <v>0</v>
      </c>
      <c r="M164" s="169">
        <f t="shared" si="186"/>
        <v>0</v>
      </c>
      <c r="N164" s="169">
        <f t="shared" si="186"/>
        <v>0</v>
      </c>
      <c r="O164" s="169">
        <f t="shared" si="186"/>
        <v>0</v>
      </c>
      <c r="P164" s="169">
        <f t="shared" si="186"/>
        <v>0</v>
      </c>
      <c r="Q164" s="169">
        <f t="shared" si="186"/>
        <v>0</v>
      </c>
      <c r="R164" s="169">
        <f t="shared" si="186"/>
        <v>0</v>
      </c>
      <c r="S164" s="169">
        <f t="shared" si="186"/>
        <v>0</v>
      </c>
      <c r="T164" s="169">
        <f t="shared" si="186"/>
        <v>0</v>
      </c>
      <c r="U164" s="169">
        <f t="shared" si="186"/>
        <v>0</v>
      </c>
      <c r="V164" s="169">
        <f t="shared" si="186"/>
        <v>0</v>
      </c>
      <c r="W164" s="169">
        <f t="shared" si="186"/>
        <v>0</v>
      </c>
      <c r="X164" s="169">
        <f t="shared" si="186"/>
        <v>0</v>
      </c>
      <c r="Y164" s="169">
        <f t="shared" si="186"/>
        <v>0</v>
      </c>
      <c r="Z164" s="169">
        <f t="shared" si="186"/>
        <v>0</v>
      </c>
      <c r="AA164" s="169">
        <f t="shared" si="186"/>
        <v>0</v>
      </c>
      <c r="AB164" s="169">
        <f t="shared" si="186"/>
        <v>0</v>
      </c>
      <c r="AC164" s="169">
        <f t="shared" si="186"/>
        <v>0</v>
      </c>
      <c r="AD164" s="169">
        <f t="shared" si="186"/>
        <v>0</v>
      </c>
      <c r="AE164" s="169">
        <f t="shared" si="186"/>
        <v>0</v>
      </c>
      <c r="AF164" s="169">
        <f t="shared" si="186"/>
        <v>0</v>
      </c>
      <c r="AG164" s="169">
        <f t="shared" si="186"/>
        <v>0</v>
      </c>
      <c r="AH164" s="169">
        <f t="shared" si="186"/>
        <v>0</v>
      </c>
      <c r="AI164" s="169">
        <f t="shared" si="186"/>
        <v>0</v>
      </c>
      <c r="AJ164" s="169">
        <f t="shared" si="186"/>
        <v>0</v>
      </c>
      <c r="AK164" s="169">
        <f t="shared" si="186"/>
        <v>0</v>
      </c>
      <c r="AL164" s="169">
        <f t="shared" si="186"/>
        <v>0</v>
      </c>
      <c r="AM164" s="169">
        <f t="shared" si="186"/>
        <v>0</v>
      </c>
      <c r="AN164" s="169">
        <f t="shared" si="186"/>
        <v>0</v>
      </c>
      <c r="AO164" s="169">
        <f t="shared" si="186"/>
        <v>0</v>
      </c>
      <c r="AP164" s="169">
        <f t="shared" si="186"/>
        <v>0</v>
      </c>
      <c r="AQ164" s="169">
        <f t="shared" si="186"/>
        <v>0</v>
      </c>
      <c r="AR164" s="313"/>
    </row>
    <row r="165" spans="1:44" ht="21.8" customHeight="1" x14ac:dyDescent="0.3">
      <c r="A165" s="346"/>
      <c r="B165" s="346"/>
      <c r="C165" s="346"/>
      <c r="D165" s="172" t="s">
        <v>43</v>
      </c>
      <c r="E165" s="170">
        <f t="shared" si="67"/>
        <v>101282.75212999999</v>
      </c>
      <c r="F165" s="170">
        <f t="shared" si="68"/>
        <v>80964.796650000004</v>
      </c>
      <c r="G165" s="170">
        <f t="shared" si="65"/>
        <v>79.939372644691588</v>
      </c>
      <c r="H165" s="169">
        <f t="shared" ref="H165:AQ165" si="187">H140+H135+H130+H125+H120+H115+H110+H105+H100+H95+H90+H85+H80+H75+H70+H65+H60+H55+H145+H150+H155+H160</f>
        <v>0</v>
      </c>
      <c r="I165" s="169">
        <f t="shared" si="187"/>
        <v>0</v>
      </c>
      <c r="J165" s="169">
        <f t="shared" si="187"/>
        <v>0</v>
      </c>
      <c r="K165" s="169">
        <f t="shared" si="187"/>
        <v>3879.96</v>
      </c>
      <c r="L165" s="169">
        <f t="shared" si="187"/>
        <v>3879.96</v>
      </c>
      <c r="M165" s="169">
        <f t="shared" si="187"/>
        <v>100</v>
      </c>
      <c r="N165" s="169">
        <f t="shared" si="187"/>
        <v>58413.1008</v>
      </c>
      <c r="O165" s="169">
        <f t="shared" si="187"/>
        <v>58413.1008</v>
      </c>
      <c r="P165" s="169">
        <f t="shared" si="187"/>
        <v>100</v>
      </c>
      <c r="Q165" s="169">
        <f t="shared" si="187"/>
        <v>1951.8986399999999</v>
      </c>
      <c r="R165" s="169">
        <f t="shared" si="187"/>
        <v>1951.8986399999999</v>
      </c>
      <c r="S165" s="169">
        <f t="shared" si="187"/>
        <v>0</v>
      </c>
      <c r="T165" s="169">
        <f t="shared" si="187"/>
        <v>1588.5942400000001</v>
      </c>
      <c r="U165" s="169">
        <f t="shared" si="187"/>
        <v>1588.5942400000001</v>
      </c>
      <c r="V165" s="169">
        <f t="shared" si="187"/>
        <v>0</v>
      </c>
      <c r="W165" s="169">
        <f t="shared" si="187"/>
        <v>0</v>
      </c>
      <c r="X165" s="169">
        <f t="shared" si="187"/>
        <v>0</v>
      </c>
      <c r="Y165" s="169">
        <f t="shared" si="187"/>
        <v>0</v>
      </c>
      <c r="Z165" s="169">
        <f t="shared" si="187"/>
        <v>3952.5202100000001</v>
      </c>
      <c r="AA165" s="169">
        <f t="shared" si="187"/>
        <v>3952.5202100000001</v>
      </c>
      <c r="AB165" s="169">
        <f t="shared" si="187"/>
        <v>0</v>
      </c>
      <c r="AC165" s="169">
        <f t="shared" si="187"/>
        <v>8.4747599999999998</v>
      </c>
      <c r="AD165" s="169">
        <f t="shared" si="187"/>
        <v>8.4747599999999998</v>
      </c>
      <c r="AE165" s="169">
        <f t="shared" si="187"/>
        <v>0</v>
      </c>
      <c r="AF165" s="169">
        <f t="shared" si="187"/>
        <v>0</v>
      </c>
      <c r="AG165" s="169">
        <f t="shared" si="187"/>
        <v>0</v>
      </c>
      <c r="AH165" s="169">
        <f t="shared" si="187"/>
        <v>0</v>
      </c>
      <c r="AI165" s="169">
        <f t="shared" si="187"/>
        <v>5381.335</v>
      </c>
      <c r="AJ165" s="169">
        <f t="shared" si="187"/>
        <v>5381.335</v>
      </c>
      <c r="AK165" s="169">
        <f t="shared" si="187"/>
        <v>0</v>
      </c>
      <c r="AL165" s="169">
        <f t="shared" si="187"/>
        <v>3151.43</v>
      </c>
      <c r="AM165" s="169">
        <f t="shared" si="187"/>
        <v>3151.43</v>
      </c>
      <c r="AN165" s="169">
        <f t="shared" si="187"/>
        <v>0</v>
      </c>
      <c r="AO165" s="169">
        <f t="shared" si="187"/>
        <v>22955.438479999997</v>
      </c>
      <c r="AP165" s="169">
        <f t="shared" si="187"/>
        <v>2637.4830000000002</v>
      </c>
      <c r="AQ165" s="169">
        <f t="shared" si="187"/>
        <v>0</v>
      </c>
      <c r="AR165" s="313"/>
    </row>
    <row r="166" spans="1:44" ht="30.05" customHeight="1" x14ac:dyDescent="0.25">
      <c r="A166" s="346"/>
      <c r="B166" s="346"/>
      <c r="C166" s="346"/>
      <c r="D166" s="173" t="s">
        <v>272</v>
      </c>
      <c r="E166" s="170">
        <f t="shared" si="67"/>
        <v>65694.015400000004</v>
      </c>
      <c r="F166" s="170">
        <f t="shared" si="68"/>
        <v>64866.437279999998</v>
      </c>
      <c r="G166" s="170">
        <f t="shared" si="65"/>
        <v>98.740253408227503</v>
      </c>
      <c r="H166" s="169">
        <f t="shared" ref="H166:AQ166" si="188">H141+H136+H131+H126+H121+H116+H111+H106+H101+H96+H91+H86+H81+H76+H71+H66+H61+H56+H146+H151+H156+H161</f>
        <v>0</v>
      </c>
      <c r="I166" s="169">
        <f t="shared" si="188"/>
        <v>0</v>
      </c>
      <c r="J166" s="169">
        <f t="shared" si="188"/>
        <v>0</v>
      </c>
      <c r="K166" s="169">
        <f t="shared" si="188"/>
        <v>0</v>
      </c>
      <c r="L166" s="169">
        <f t="shared" si="188"/>
        <v>0</v>
      </c>
      <c r="M166" s="169">
        <f t="shared" si="188"/>
        <v>0</v>
      </c>
      <c r="N166" s="169">
        <f t="shared" si="188"/>
        <v>58413.1008</v>
      </c>
      <c r="O166" s="169">
        <f t="shared" si="188"/>
        <v>58413.1008</v>
      </c>
      <c r="P166" s="169">
        <f t="shared" si="188"/>
        <v>100</v>
      </c>
      <c r="Q166" s="169">
        <f t="shared" si="188"/>
        <v>1053.3364799999999</v>
      </c>
      <c r="R166" s="169">
        <f t="shared" si="188"/>
        <v>1053.3364799999999</v>
      </c>
      <c r="S166" s="169">
        <f t="shared" si="188"/>
        <v>0</v>
      </c>
      <c r="T166" s="169">
        <f t="shared" si="188"/>
        <v>2405.2564000000002</v>
      </c>
      <c r="U166" s="169">
        <f t="shared" si="188"/>
        <v>2405.2564000000002</v>
      </c>
      <c r="V166" s="169">
        <f t="shared" si="188"/>
        <v>0</v>
      </c>
      <c r="W166" s="169">
        <f t="shared" si="188"/>
        <v>0</v>
      </c>
      <c r="X166" s="169">
        <f t="shared" si="188"/>
        <v>0</v>
      </c>
      <c r="Y166" s="169">
        <f t="shared" si="188"/>
        <v>0</v>
      </c>
      <c r="Z166" s="169">
        <f t="shared" si="188"/>
        <v>2994.7435999999998</v>
      </c>
      <c r="AA166" s="169">
        <f t="shared" si="188"/>
        <v>2994.7435999999998</v>
      </c>
      <c r="AB166" s="169">
        <f t="shared" si="188"/>
        <v>0</v>
      </c>
      <c r="AC166" s="169">
        <f t="shared" si="188"/>
        <v>0</v>
      </c>
      <c r="AD166" s="169">
        <f t="shared" si="188"/>
        <v>0</v>
      </c>
      <c r="AE166" s="169">
        <f t="shared" si="188"/>
        <v>0</v>
      </c>
      <c r="AF166" s="169">
        <f t="shared" si="188"/>
        <v>0</v>
      </c>
      <c r="AG166" s="169">
        <f t="shared" si="188"/>
        <v>0</v>
      </c>
      <c r="AH166" s="169">
        <f t="shared" si="188"/>
        <v>0</v>
      </c>
      <c r="AI166" s="169">
        <f t="shared" si="188"/>
        <v>0</v>
      </c>
      <c r="AJ166" s="169">
        <f t="shared" si="188"/>
        <v>0</v>
      </c>
      <c r="AK166" s="169">
        <f t="shared" si="188"/>
        <v>0</v>
      </c>
      <c r="AL166" s="169">
        <f t="shared" si="188"/>
        <v>0</v>
      </c>
      <c r="AM166" s="169">
        <f t="shared" si="188"/>
        <v>0</v>
      </c>
      <c r="AN166" s="169">
        <f t="shared" si="188"/>
        <v>0</v>
      </c>
      <c r="AO166" s="169">
        <f t="shared" si="188"/>
        <v>827.5781199999999</v>
      </c>
      <c r="AP166" s="169">
        <f t="shared" si="188"/>
        <v>0</v>
      </c>
      <c r="AQ166" s="169">
        <f t="shared" si="188"/>
        <v>0</v>
      </c>
      <c r="AR166" s="313"/>
    </row>
    <row r="167" spans="1:44" s="116" customFormat="1" ht="22.25" customHeight="1" x14ac:dyDescent="0.3">
      <c r="A167" s="314" t="s">
        <v>3</v>
      </c>
      <c r="B167" s="315" t="s">
        <v>346</v>
      </c>
      <c r="C167" s="315" t="s">
        <v>466</v>
      </c>
      <c r="D167" s="176" t="s">
        <v>41</v>
      </c>
      <c r="E167" s="170">
        <f t="shared" si="67"/>
        <v>49673.008000000009</v>
      </c>
      <c r="F167" s="170">
        <f t="shared" si="68"/>
        <v>49168.669400000006</v>
      </c>
      <c r="G167" s="170">
        <f t="shared" si="65"/>
        <v>98.9846827878835</v>
      </c>
      <c r="H167" s="170">
        <f>H282</f>
        <v>0</v>
      </c>
      <c r="I167" s="170">
        <f t="shared" ref="I167:AQ167" si="189">I282</f>
        <v>0</v>
      </c>
      <c r="J167" s="170">
        <f t="shared" si="189"/>
        <v>0</v>
      </c>
      <c r="K167" s="170">
        <f t="shared" si="189"/>
        <v>0</v>
      </c>
      <c r="L167" s="170">
        <f t="shared" si="189"/>
        <v>0</v>
      </c>
      <c r="M167" s="170">
        <f t="shared" si="189"/>
        <v>0</v>
      </c>
      <c r="N167" s="170">
        <f t="shared" si="189"/>
        <v>0</v>
      </c>
      <c r="O167" s="170">
        <f t="shared" si="189"/>
        <v>0</v>
      </c>
      <c r="P167" s="170">
        <f t="shared" si="189"/>
        <v>0</v>
      </c>
      <c r="Q167" s="170">
        <f t="shared" si="189"/>
        <v>0</v>
      </c>
      <c r="R167" s="170">
        <f t="shared" si="189"/>
        <v>0</v>
      </c>
      <c r="S167" s="170">
        <f t="shared" si="189"/>
        <v>0</v>
      </c>
      <c r="T167" s="170">
        <f t="shared" si="189"/>
        <v>0</v>
      </c>
      <c r="U167" s="170">
        <f t="shared" si="189"/>
        <v>0</v>
      </c>
      <c r="V167" s="170">
        <f t="shared" si="189"/>
        <v>0</v>
      </c>
      <c r="W167" s="170">
        <f t="shared" si="189"/>
        <v>0</v>
      </c>
      <c r="X167" s="170">
        <f t="shared" si="189"/>
        <v>0</v>
      </c>
      <c r="Y167" s="170">
        <f t="shared" si="189"/>
        <v>0</v>
      </c>
      <c r="Z167" s="170">
        <f t="shared" si="189"/>
        <v>0</v>
      </c>
      <c r="AA167" s="170">
        <f t="shared" si="189"/>
        <v>0</v>
      </c>
      <c r="AB167" s="170">
        <f t="shared" si="189"/>
        <v>0</v>
      </c>
      <c r="AC167" s="170">
        <f t="shared" si="189"/>
        <v>12170.428980000001</v>
      </c>
      <c r="AD167" s="170">
        <f t="shared" si="189"/>
        <v>12170.428980000001</v>
      </c>
      <c r="AE167" s="170">
        <f t="shared" si="189"/>
        <v>0</v>
      </c>
      <c r="AF167" s="170">
        <f t="shared" si="189"/>
        <v>8319.5251799999987</v>
      </c>
      <c r="AG167" s="170">
        <f t="shared" si="189"/>
        <v>8319.5251799999987</v>
      </c>
      <c r="AH167" s="170">
        <f t="shared" si="189"/>
        <v>0</v>
      </c>
      <c r="AI167" s="170">
        <f t="shared" si="189"/>
        <v>3020.9992399999996</v>
      </c>
      <c r="AJ167" s="170">
        <f t="shared" si="189"/>
        <v>3020.9992399999996</v>
      </c>
      <c r="AK167" s="170">
        <f t="shared" si="189"/>
        <v>0</v>
      </c>
      <c r="AL167" s="170">
        <f t="shared" si="189"/>
        <v>19944.396000000001</v>
      </c>
      <c r="AM167" s="170">
        <f t="shared" si="189"/>
        <v>19944.396000000001</v>
      </c>
      <c r="AN167" s="170">
        <f t="shared" si="189"/>
        <v>0</v>
      </c>
      <c r="AO167" s="170">
        <f t="shared" si="189"/>
        <v>6217.6586000000007</v>
      </c>
      <c r="AP167" s="170">
        <f t="shared" si="189"/>
        <v>5713.32</v>
      </c>
      <c r="AQ167" s="170">
        <f t="shared" si="189"/>
        <v>0</v>
      </c>
      <c r="AR167" s="313"/>
    </row>
    <row r="168" spans="1:44" x14ac:dyDescent="0.3">
      <c r="A168" s="314"/>
      <c r="B168" s="315"/>
      <c r="C168" s="315"/>
      <c r="D168" s="172" t="s">
        <v>37</v>
      </c>
      <c r="E168" s="170">
        <f t="shared" si="67"/>
        <v>0</v>
      </c>
      <c r="F168" s="170">
        <f t="shared" si="68"/>
        <v>0</v>
      </c>
      <c r="G168" s="170" t="e">
        <f t="shared" si="65"/>
        <v>#DIV/0!</v>
      </c>
      <c r="H168" s="170">
        <f t="shared" ref="H168:AQ168" si="190">H283</f>
        <v>0</v>
      </c>
      <c r="I168" s="170">
        <f t="shared" si="190"/>
        <v>0</v>
      </c>
      <c r="J168" s="170">
        <f t="shared" si="190"/>
        <v>0</v>
      </c>
      <c r="K168" s="170">
        <f t="shared" si="190"/>
        <v>0</v>
      </c>
      <c r="L168" s="170">
        <f t="shared" si="190"/>
        <v>0</v>
      </c>
      <c r="M168" s="170">
        <f t="shared" si="190"/>
        <v>0</v>
      </c>
      <c r="N168" s="170">
        <f t="shared" si="190"/>
        <v>0</v>
      </c>
      <c r="O168" s="170">
        <f t="shared" si="190"/>
        <v>0</v>
      </c>
      <c r="P168" s="170">
        <f t="shared" si="190"/>
        <v>0</v>
      </c>
      <c r="Q168" s="170">
        <f t="shared" si="190"/>
        <v>0</v>
      </c>
      <c r="R168" s="170">
        <f t="shared" si="190"/>
        <v>0</v>
      </c>
      <c r="S168" s="170">
        <f t="shared" si="190"/>
        <v>0</v>
      </c>
      <c r="T168" s="170">
        <f t="shared" si="190"/>
        <v>0</v>
      </c>
      <c r="U168" s="170">
        <f t="shared" si="190"/>
        <v>0</v>
      </c>
      <c r="V168" s="170">
        <f t="shared" si="190"/>
        <v>0</v>
      </c>
      <c r="W168" s="170">
        <f t="shared" si="190"/>
        <v>0</v>
      </c>
      <c r="X168" s="170">
        <f t="shared" si="190"/>
        <v>0</v>
      </c>
      <c r="Y168" s="170">
        <f t="shared" si="190"/>
        <v>0</v>
      </c>
      <c r="Z168" s="170">
        <f t="shared" si="190"/>
        <v>0</v>
      </c>
      <c r="AA168" s="170">
        <f t="shared" si="190"/>
        <v>0</v>
      </c>
      <c r="AB168" s="170">
        <f t="shared" si="190"/>
        <v>0</v>
      </c>
      <c r="AC168" s="170">
        <f t="shared" si="190"/>
        <v>0</v>
      </c>
      <c r="AD168" s="170">
        <f t="shared" si="190"/>
        <v>0</v>
      </c>
      <c r="AE168" s="170">
        <f t="shared" si="190"/>
        <v>0</v>
      </c>
      <c r="AF168" s="170">
        <f t="shared" si="190"/>
        <v>0</v>
      </c>
      <c r="AG168" s="170">
        <f t="shared" si="190"/>
        <v>0</v>
      </c>
      <c r="AH168" s="170">
        <f t="shared" si="190"/>
        <v>0</v>
      </c>
      <c r="AI168" s="170">
        <f t="shared" si="190"/>
        <v>0</v>
      </c>
      <c r="AJ168" s="170">
        <f t="shared" si="190"/>
        <v>0</v>
      </c>
      <c r="AK168" s="170">
        <f t="shared" si="190"/>
        <v>0</v>
      </c>
      <c r="AL168" s="170">
        <f t="shared" si="190"/>
        <v>0</v>
      </c>
      <c r="AM168" s="170">
        <f t="shared" si="190"/>
        <v>0</v>
      </c>
      <c r="AN168" s="170">
        <f t="shared" si="190"/>
        <v>0</v>
      </c>
      <c r="AO168" s="170">
        <f t="shared" si="190"/>
        <v>0</v>
      </c>
      <c r="AP168" s="170">
        <f t="shared" si="190"/>
        <v>0</v>
      </c>
      <c r="AQ168" s="170">
        <f t="shared" si="190"/>
        <v>0</v>
      </c>
      <c r="AR168" s="313"/>
    </row>
    <row r="169" spans="1:44" ht="31.15" customHeight="1" x14ac:dyDescent="0.3">
      <c r="A169" s="314"/>
      <c r="B169" s="315"/>
      <c r="C169" s="315"/>
      <c r="D169" s="172" t="s">
        <v>2</v>
      </c>
      <c r="E169" s="208">
        <f t="shared" si="67"/>
        <v>9172.8960000000006</v>
      </c>
      <c r="F169" s="170">
        <f t="shared" si="68"/>
        <v>9172.8960000000006</v>
      </c>
      <c r="G169" s="170">
        <f t="shared" si="65"/>
        <v>100</v>
      </c>
      <c r="H169" s="170">
        <f t="shared" ref="H169:AQ169" si="191">H284</f>
        <v>0</v>
      </c>
      <c r="I169" s="170">
        <f t="shared" si="191"/>
        <v>0</v>
      </c>
      <c r="J169" s="170">
        <f t="shared" si="191"/>
        <v>0</v>
      </c>
      <c r="K169" s="170">
        <f t="shared" si="191"/>
        <v>0</v>
      </c>
      <c r="L169" s="170">
        <f t="shared" si="191"/>
        <v>0</v>
      </c>
      <c r="M169" s="170">
        <f t="shared" si="191"/>
        <v>0</v>
      </c>
      <c r="N169" s="170">
        <f t="shared" si="191"/>
        <v>0</v>
      </c>
      <c r="O169" s="170">
        <f t="shared" si="191"/>
        <v>0</v>
      </c>
      <c r="P169" s="170">
        <f t="shared" si="191"/>
        <v>0</v>
      </c>
      <c r="Q169" s="170">
        <f t="shared" si="191"/>
        <v>0</v>
      </c>
      <c r="R169" s="170">
        <f t="shared" si="191"/>
        <v>0</v>
      </c>
      <c r="S169" s="170">
        <f t="shared" si="191"/>
        <v>0</v>
      </c>
      <c r="T169" s="170">
        <f t="shared" si="191"/>
        <v>0</v>
      </c>
      <c r="U169" s="170">
        <f t="shared" si="191"/>
        <v>0</v>
      </c>
      <c r="V169" s="170">
        <f t="shared" si="191"/>
        <v>0</v>
      </c>
      <c r="W169" s="170">
        <f t="shared" si="191"/>
        <v>0</v>
      </c>
      <c r="X169" s="170">
        <f t="shared" si="191"/>
        <v>0</v>
      </c>
      <c r="Y169" s="170">
        <f t="shared" si="191"/>
        <v>0</v>
      </c>
      <c r="Z169" s="170">
        <f t="shared" si="191"/>
        <v>0</v>
      </c>
      <c r="AA169" s="170">
        <f t="shared" si="191"/>
        <v>0</v>
      </c>
      <c r="AB169" s="170">
        <f t="shared" si="191"/>
        <v>0</v>
      </c>
      <c r="AC169" s="170">
        <f>AC284</f>
        <v>0</v>
      </c>
      <c r="AD169" s="170">
        <f t="shared" si="191"/>
        <v>0</v>
      </c>
      <c r="AE169" s="170">
        <f t="shared" si="191"/>
        <v>0</v>
      </c>
      <c r="AF169" s="170">
        <f t="shared" si="191"/>
        <v>0</v>
      </c>
      <c r="AG169" s="170">
        <f t="shared" si="191"/>
        <v>0</v>
      </c>
      <c r="AH169" s="170">
        <f t="shared" si="191"/>
        <v>0</v>
      </c>
      <c r="AI169" s="170">
        <f t="shared" si="191"/>
        <v>0</v>
      </c>
      <c r="AJ169" s="170">
        <f t="shared" si="191"/>
        <v>0</v>
      </c>
      <c r="AK169" s="170">
        <f t="shared" si="191"/>
        <v>0</v>
      </c>
      <c r="AL169" s="170">
        <f t="shared" si="191"/>
        <v>7233.3</v>
      </c>
      <c r="AM169" s="170">
        <f t="shared" si="191"/>
        <v>7233.3</v>
      </c>
      <c r="AN169" s="170">
        <f t="shared" si="191"/>
        <v>0</v>
      </c>
      <c r="AO169" s="170">
        <f t="shared" si="191"/>
        <v>1939.596</v>
      </c>
      <c r="AP169" s="170">
        <f t="shared" si="191"/>
        <v>1939.596</v>
      </c>
      <c r="AQ169" s="170">
        <f t="shared" si="191"/>
        <v>0</v>
      </c>
      <c r="AR169" s="313"/>
    </row>
    <row r="170" spans="1:44" ht="21.8" customHeight="1" x14ac:dyDescent="0.3">
      <c r="A170" s="314"/>
      <c r="B170" s="315"/>
      <c r="C170" s="315"/>
      <c r="D170" s="172" t="s">
        <v>43</v>
      </c>
      <c r="E170" s="170">
        <f t="shared" si="67"/>
        <v>40500.112000000001</v>
      </c>
      <c r="F170" s="170">
        <f t="shared" si="68"/>
        <v>39995.773400000005</v>
      </c>
      <c r="G170" s="170">
        <f t="shared" si="65"/>
        <v>98.754722949901975</v>
      </c>
      <c r="H170" s="170">
        <f t="shared" ref="H170:AQ170" si="192">H285</f>
        <v>0</v>
      </c>
      <c r="I170" s="170">
        <f t="shared" si="192"/>
        <v>0</v>
      </c>
      <c r="J170" s="170">
        <f t="shared" si="192"/>
        <v>0</v>
      </c>
      <c r="K170" s="170">
        <f t="shared" si="192"/>
        <v>0</v>
      </c>
      <c r="L170" s="170">
        <f t="shared" si="192"/>
        <v>0</v>
      </c>
      <c r="M170" s="170">
        <f t="shared" si="192"/>
        <v>0</v>
      </c>
      <c r="N170" s="170">
        <f t="shared" si="192"/>
        <v>0</v>
      </c>
      <c r="O170" s="170">
        <f t="shared" si="192"/>
        <v>0</v>
      </c>
      <c r="P170" s="170">
        <f t="shared" si="192"/>
        <v>0</v>
      </c>
      <c r="Q170" s="170">
        <f t="shared" si="192"/>
        <v>0</v>
      </c>
      <c r="R170" s="170">
        <f t="shared" si="192"/>
        <v>0</v>
      </c>
      <c r="S170" s="170">
        <f t="shared" si="192"/>
        <v>0</v>
      </c>
      <c r="T170" s="170">
        <f t="shared" si="192"/>
        <v>0</v>
      </c>
      <c r="U170" s="170">
        <f t="shared" si="192"/>
        <v>0</v>
      </c>
      <c r="V170" s="170">
        <f t="shared" si="192"/>
        <v>0</v>
      </c>
      <c r="W170" s="170">
        <f t="shared" si="192"/>
        <v>0</v>
      </c>
      <c r="X170" s="170">
        <f t="shared" si="192"/>
        <v>0</v>
      </c>
      <c r="Y170" s="170">
        <f t="shared" si="192"/>
        <v>0</v>
      </c>
      <c r="Z170" s="170">
        <f t="shared" si="192"/>
        <v>0</v>
      </c>
      <c r="AA170" s="170">
        <f t="shared" si="192"/>
        <v>0</v>
      </c>
      <c r="AB170" s="170">
        <f t="shared" si="192"/>
        <v>0</v>
      </c>
      <c r="AC170" s="170">
        <f t="shared" si="192"/>
        <v>12170.428980000001</v>
      </c>
      <c r="AD170" s="170">
        <f t="shared" si="192"/>
        <v>12170.428980000001</v>
      </c>
      <c r="AE170" s="170">
        <f t="shared" si="192"/>
        <v>0</v>
      </c>
      <c r="AF170" s="170">
        <f t="shared" si="192"/>
        <v>8319.5251799999987</v>
      </c>
      <c r="AG170" s="170">
        <f t="shared" si="192"/>
        <v>8319.5251799999987</v>
      </c>
      <c r="AH170" s="170">
        <f t="shared" si="192"/>
        <v>0</v>
      </c>
      <c r="AI170" s="170">
        <f t="shared" si="192"/>
        <v>3020.9992399999996</v>
      </c>
      <c r="AJ170" s="170">
        <f t="shared" si="192"/>
        <v>3020.9992399999996</v>
      </c>
      <c r="AK170" s="170">
        <f t="shared" si="192"/>
        <v>0</v>
      </c>
      <c r="AL170" s="170">
        <f t="shared" si="192"/>
        <v>12711.096000000001</v>
      </c>
      <c r="AM170" s="170">
        <f t="shared" si="192"/>
        <v>12711.096000000001</v>
      </c>
      <c r="AN170" s="170">
        <f t="shared" si="192"/>
        <v>0</v>
      </c>
      <c r="AO170" s="170">
        <f t="shared" si="192"/>
        <v>4278.0626000000002</v>
      </c>
      <c r="AP170" s="170">
        <f t="shared" si="192"/>
        <v>3773.7240000000002</v>
      </c>
      <c r="AQ170" s="170">
        <f t="shared" si="192"/>
        <v>0</v>
      </c>
      <c r="AR170" s="313"/>
    </row>
    <row r="171" spans="1:44" ht="30.05" customHeight="1" x14ac:dyDescent="0.25">
      <c r="A171" s="314"/>
      <c r="B171" s="315"/>
      <c r="C171" s="315"/>
      <c r="D171" s="173" t="s">
        <v>272</v>
      </c>
      <c r="E171" s="170">
        <f t="shared" si="67"/>
        <v>0</v>
      </c>
      <c r="F171" s="170">
        <f t="shared" si="68"/>
        <v>0</v>
      </c>
      <c r="G171" s="170" t="e">
        <f t="shared" si="65"/>
        <v>#DIV/0!</v>
      </c>
      <c r="H171" s="170">
        <f t="shared" ref="H171:AQ171" si="193">H286</f>
        <v>0</v>
      </c>
      <c r="I171" s="170">
        <f t="shared" si="193"/>
        <v>0</v>
      </c>
      <c r="J171" s="170">
        <f t="shared" si="193"/>
        <v>0</v>
      </c>
      <c r="K171" s="170">
        <f t="shared" si="193"/>
        <v>0</v>
      </c>
      <c r="L171" s="170">
        <f t="shared" si="193"/>
        <v>0</v>
      </c>
      <c r="M171" s="170">
        <f t="shared" si="193"/>
        <v>0</v>
      </c>
      <c r="N171" s="170">
        <f t="shared" si="193"/>
        <v>0</v>
      </c>
      <c r="O171" s="170">
        <f t="shared" si="193"/>
        <v>0</v>
      </c>
      <c r="P171" s="170">
        <f t="shared" si="193"/>
        <v>0</v>
      </c>
      <c r="Q171" s="170">
        <f t="shared" si="193"/>
        <v>0</v>
      </c>
      <c r="R171" s="170">
        <f t="shared" si="193"/>
        <v>0</v>
      </c>
      <c r="S171" s="170">
        <f t="shared" si="193"/>
        <v>0</v>
      </c>
      <c r="T171" s="170">
        <f t="shared" si="193"/>
        <v>0</v>
      </c>
      <c r="U171" s="170">
        <f t="shared" si="193"/>
        <v>0</v>
      </c>
      <c r="V171" s="170">
        <f t="shared" si="193"/>
        <v>0</v>
      </c>
      <c r="W171" s="170">
        <f t="shared" si="193"/>
        <v>0</v>
      </c>
      <c r="X171" s="170">
        <f t="shared" si="193"/>
        <v>0</v>
      </c>
      <c r="Y171" s="170">
        <f t="shared" si="193"/>
        <v>0</v>
      </c>
      <c r="Z171" s="170">
        <f t="shared" si="193"/>
        <v>0</v>
      </c>
      <c r="AA171" s="170">
        <f t="shared" si="193"/>
        <v>0</v>
      </c>
      <c r="AB171" s="170">
        <f t="shared" si="193"/>
        <v>0</v>
      </c>
      <c r="AC171" s="170">
        <f t="shared" si="193"/>
        <v>0</v>
      </c>
      <c r="AD171" s="170">
        <f t="shared" si="193"/>
        <v>0</v>
      </c>
      <c r="AE171" s="170">
        <f t="shared" si="193"/>
        <v>0</v>
      </c>
      <c r="AF171" s="170">
        <f t="shared" si="193"/>
        <v>0</v>
      </c>
      <c r="AG171" s="170">
        <f t="shared" si="193"/>
        <v>0</v>
      </c>
      <c r="AH171" s="170">
        <f t="shared" si="193"/>
        <v>0</v>
      </c>
      <c r="AI171" s="170">
        <f t="shared" si="193"/>
        <v>0</v>
      </c>
      <c r="AJ171" s="170">
        <f t="shared" si="193"/>
        <v>0</v>
      </c>
      <c r="AK171" s="170">
        <f t="shared" si="193"/>
        <v>0</v>
      </c>
      <c r="AL171" s="170">
        <f t="shared" si="193"/>
        <v>0</v>
      </c>
      <c r="AM171" s="170">
        <f t="shared" si="193"/>
        <v>0</v>
      </c>
      <c r="AN171" s="170">
        <f t="shared" si="193"/>
        <v>0</v>
      </c>
      <c r="AO171" s="170">
        <f t="shared" si="193"/>
        <v>0</v>
      </c>
      <c r="AP171" s="170">
        <f t="shared" si="193"/>
        <v>0</v>
      </c>
      <c r="AQ171" s="170">
        <f t="shared" si="193"/>
        <v>0</v>
      </c>
      <c r="AR171" s="313"/>
    </row>
    <row r="172" spans="1:44" s="116" customFormat="1" ht="22.25" customHeight="1" x14ac:dyDescent="0.3">
      <c r="A172" s="314" t="s">
        <v>273</v>
      </c>
      <c r="B172" s="315" t="s">
        <v>347</v>
      </c>
      <c r="C172" s="315" t="s">
        <v>467</v>
      </c>
      <c r="D172" s="176" t="s">
        <v>41</v>
      </c>
      <c r="E172" s="170">
        <f t="shared" si="67"/>
        <v>228.69800000000001</v>
      </c>
      <c r="F172" s="170">
        <f t="shared" si="68"/>
        <v>0</v>
      </c>
      <c r="G172" s="170">
        <f t="shared" si="65"/>
        <v>0</v>
      </c>
      <c r="H172" s="170">
        <f>SUM(H173:H175)</f>
        <v>0</v>
      </c>
      <c r="I172" s="170">
        <f t="shared" ref="I172:AQ172" si="194">SUM(I173:I175)</f>
        <v>0</v>
      </c>
      <c r="J172" s="170">
        <f t="shared" si="194"/>
        <v>0</v>
      </c>
      <c r="K172" s="170">
        <f t="shared" si="194"/>
        <v>0</v>
      </c>
      <c r="L172" s="170">
        <f t="shared" si="194"/>
        <v>0</v>
      </c>
      <c r="M172" s="170">
        <f t="shared" si="194"/>
        <v>0</v>
      </c>
      <c r="N172" s="170">
        <f t="shared" si="194"/>
        <v>0</v>
      </c>
      <c r="O172" s="170">
        <f t="shared" si="194"/>
        <v>0</v>
      </c>
      <c r="P172" s="170">
        <f t="shared" si="194"/>
        <v>0</v>
      </c>
      <c r="Q172" s="170">
        <f t="shared" si="194"/>
        <v>0</v>
      </c>
      <c r="R172" s="170">
        <f t="shared" si="194"/>
        <v>0</v>
      </c>
      <c r="S172" s="170">
        <f t="shared" si="194"/>
        <v>0</v>
      </c>
      <c r="T172" s="170">
        <f t="shared" si="194"/>
        <v>0</v>
      </c>
      <c r="U172" s="170">
        <f t="shared" si="194"/>
        <v>0</v>
      </c>
      <c r="V172" s="170">
        <f t="shared" si="194"/>
        <v>0</v>
      </c>
      <c r="W172" s="170">
        <f t="shared" si="194"/>
        <v>0</v>
      </c>
      <c r="X172" s="170">
        <f t="shared" si="194"/>
        <v>0</v>
      </c>
      <c r="Y172" s="170">
        <f t="shared" si="194"/>
        <v>0</v>
      </c>
      <c r="Z172" s="170">
        <f t="shared" si="194"/>
        <v>0</v>
      </c>
      <c r="AA172" s="170">
        <f t="shared" si="194"/>
        <v>0</v>
      </c>
      <c r="AB172" s="170">
        <f t="shared" si="194"/>
        <v>0</v>
      </c>
      <c r="AC172" s="170">
        <f t="shared" si="194"/>
        <v>0</v>
      </c>
      <c r="AD172" s="170">
        <f t="shared" si="194"/>
        <v>0</v>
      </c>
      <c r="AE172" s="170">
        <f t="shared" si="194"/>
        <v>0</v>
      </c>
      <c r="AF172" s="170">
        <f t="shared" si="194"/>
        <v>0</v>
      </c>
      <c r="AG172" s="170">
        <f t="shared" si="194"/>
        <v>0</v>
      </c>
      <c r="AH172" s="170">
        <f t="shared" si="194"/>
        <v>0</v>
      </c>
      <c r="AI172" s="170">
        <f t="shared" si="194"/>
        <v>0</v>
      </c>
      <c r="AJ172" s="170">
        <f t="shared" si="194"/>
        <v>0</v>
      </c>
      <c r="AK172" s="170">
        <f t="shared" si="194"/>
        <v>0</v>
      </c>
      <c r="AL172" s="170">
        <f t="shared" si="194"/>
        <v>0</v>
      </c>
      <c r="AM172" s="170">
        <f t="shared" si="194"/>
        <v>0</v>
      </c>
      <c r="AN172" s="170">
        <f t="shared" si="194"/>
        <v>0</v>
      </c>
      <c r="AO172" s="170">
        <f t="shared" si="194"/>
        <v>228.69800000000001</v>
      </c>
      <c r="AP172" s="170">
        <f t="shared" si="194"/>
        <v>0</v>
      </c>
      <c r="AQ172" s="170">
        <f t="shared" si="194"/>
        <v>0</v>
      </c>
      <c r="AR172" s="313"/>
    </row>
    <row r="173" spans="1:44" x14ac:dyDescent="0.3">
      <c r="A173" s="314"/>
      <c r="B173" s="315"/>
      <c r="C173" s="315"/>
      <c r="D173" s="172" t="s">
        <v>37</v>
      </c>
      <c r="E173" s="170">
        <f t="shared" si="67"/>
        <v>0</v>
      </c>
      <c r="F173" s="170">
        <f t="shared" si="68"/>
        <v>0</v>
      </c>
      <c r="G173" s="170" t="e">
        <f t="shared" si="65"/>
        <v>#DIV/0!</v>
      </c>
      <c r="H173" s="169"/>
      <c r="I173" s="169"/>
      <c r="J173" s="174"/>
      <c r="K173" s="169"/>
      <c r="L173" s="169"/>
      <c r="M173" s="174"/>
      <c r="N173" s="169"/>
      <c r="O173" s="169"/>
      <c r="P173" s="174"/>
      <c r="Q173" s="169"/>
      <c r="R173" s="169"/>
      <c r="S173" s="174"/>
      <c r="T173" s="169"/>
      <c r="U173" s="169"/>
      <c r="V173" s="174"/>
      <c r="W173" s="169"/>
      <c r="X173" s="169"/>
      <c r="Y173" s="174"/>
      <c r="Z173" s="169"/>
      <c r="AA173" s="169"/>
      <c r="AB173" s="174"/>
      <c r="AC173" s="169"/>
      <c r="AD173" s="169"/>
      <c r="AE173" s="174"/>
      <c r="AF173" s="169"/>
      <c r="AG173" s="169"/>
      <c r="AH173" s="174"/>
      <c r="AI173" s="169"/>
      <c r="AJ173" s="169"/>
      <c r="AK173" s="169"/>
      <c r="AL173" s="169"/>
      <c r="AM173" s="169"/>
      <c r="AN173" s="174"/>
      <c r="AO173" s="169"/>
      <c r="AP173" s="169"/>
      <c r="AQ173" s="174"/>
      <c r="AR173" s="313"/>
    </row>
    <row r="174" spans="1:44" ht="31.15" customHeight="1" x14ac:dyDescent="0.3">
      <c r="A174" s="314"/>
      <c r="B174" s="315"/>
      <c r="C174" s="315"/>
      <c r="D174" s="172" t="s">
        <v>2</v>
      </c>
      <c r="E174" s="170">
        <f t="shared" si="67"/>
        <v>0</v>
      </c>
      <c r="F174" s="170">
        <f t="shared" si="68"/>
        <v>0</v>
      </c>
      <c r="G174" s="170" t="e">
        <f t="shared" si="65"/>
        <v>#DIV/0!</v>
      </c>
      <c r="H174" s="169"/>
      <c r="I174" s="169"/>
      <c r="J174" s="174"/>
      <c r="K174" s="169"/>
      <c r="L174" s="169"/>
      <c r="M174" s="174"/>
      <c r="N174" s="169"/>
      <c r="O174" s="169"/>
      <c r="P174" s="174"/>
      <c r="Q174" s="169"/>
      <c r="R174" s="169"/>
      <c r="S174" s="174"/>
      <c r="T174" s="169"/>
      <c r="U174" s="169"/>
      <c r="V174" s="174"/>
      <c r="W174" s="169"/>
      <c r="X174" s="169"/>
      <c r="Y174" s="174"/>
      <c r="Z174" s="169"/>
      <c r="AA174" s="169"/>
      <c r="AB174" s="174"/>
      <c r="AC174" s="159"/>
      <c r="AD174" s="169"/>
      <c r="AE174" s="174"/>
      <c r="AF174" s="169"/>
      <c r="AG174" s="169"/>
      <c r="AH174" s="174"/>
      <c r="AI174" s="169"/>
      <c r="AJ174" s="169"/>
      <c r="AK174" s="174"/>
      <c r="AL174" s="169"/>
      <c r="AM174" s="169"/>
      <c r="AN174" s="174"/>
      <c r="AO174" s="169"/>
      <c r="AP174" s="169"/>
      <c r="AQ174" s="174"/>
      <c r="AR174" s="313"/>
    </row>
    <row r="175" spans="1:44" ht="21.8" customHeight="1" x14ac:dyDescent="0.3">
      <c r="A175" s="314"/>
      <c r="B175" s="315"/>
      <c r="C175" s="315"/>
      <c r="D175" s="172" t="s">
        <v>43</v>
      </c>
      <c r="E175" s="170">
        <f t="shared" si="67"/>
        <v>228.69800000000001</v>
      </c>
      <c r="F175" s="170">
        <f t="shared" si="68"/>
        <v>0</v>
      </c>
      <c r="G175" s="170">
        <f t="shared" si="65"/>
        <v>0</v>
      </c>
      <c r="H175" s="169"/>
      <c r="I175" s="169"/>
      <c r="J175" s="174"/>
      <c r="K175" s="169"/>
      <c r="L175" s="169"/>
      <c r="M175" s="174"/>
      <c r="N175" s="169"/>
      <c r="O175" s="169"/>
      <c r="P175" s="174"/>
      <c r="Q175" s="169"/>
      <c r="R175" s="169"/>
      <c r="S175" s="174"/>
      <c r="T175" s="169"/>
      <c r="U175" s="169"/>
      <c r="V175" s="174"/>
      <c r="W175" s="169"/>
      <c r="X175" s="169"/>
      <c r="Y175" s="174"/>
      <c r="Z175" s="169"/>
      <c r="AA175" s="169"/>
      <c r="AB175" s="174"/>
      <c r="AC175" s="159"/>
      <c r="AD175" s="169"/>
      <c r="AE175" s="174"/>
      <c r="AF175" s="159"/>
      <c r="AG175" s="169"/>
      <c r="AH175" s="174"/>
      <c r="AI175" s="169"/>
      <c r="AJ175" s="169"/>
      <c r="AK175" s="174"/>
      <c r="AL175" s="169"/>
      <c r="AM175" s="169"/>
      <c r="AN175" s="174"/>
      <c r="AO175" s="159">
        <v>228.69800000000001</v>
      </c>
      <c r="AP175" s="169"/>
      <c r="AQ175" s="174"/>
      <c r="AR175" s="313"/>
    </row>
    <row r="176" spans="1:44" ht="30.05" customHeight="1" x14ac:dyDescent="0.25">
      <c r="A176" s="314"/>
      <c r="B176" s="315"/>
      <c r="C176" s="315"/>
      <c r="D176" s="173" t="s">
        <v>272</v>
      </c>
      <c r="E176" s="170">
        <f t="shared" si="67"/>
        <v>0</v>
      </c>
      <c r="F176" s="170">
        <f t="shared" si="68"/>
        <v>0</v>
      </c>
      <c r="G176" s="170" t="e">
        <f t="shared" si="65"/>
        <v>#DIV/0!</v>
      </c>
      <c r="H176" s="169"/>
      <c r="I176" s="169"/>
      <c r="J176" s="174"/>
      <c r="K176" s="169"/>
      <c r="L176" s="169"/>
      <c r="M176" s="174"/>
      <c r="N176" s="169"/>
      <c r="O176" s="169"/>
      <c r="P176" s="174"/>
      <c r="Q176" s="169"/>
      <c r="R176" s="169"/>
      <c r="S176" s="174"/>
      <c r="T176" s="169"/>
      <c r="U176" s="169"/>
      <c r="V176" s="174"/>
      <c r="W176" s="169"/>
      <c r="X176" s="169"/>
      <c r="Y176" s="174"/>
      <c r="Z176" s="169"/>
      <c r="AA176" s="169"/>
      <c r="AB176" s="174"/>
      <c r="AC176" s="159"/>
      <c r="AD176" s="169"/>
      <c r="AE176" s="174"/>
      <c r="AF176" s="169"/>
      <c r="AG176" s="169"/>
      <c r="AH176" s="174"/>
      <c r="AI176" s="169"/>
      <c r="AJ176" s="169"/>
      <c r="AK176" s="174"/>
      <c r="AL176" s="169"/>
      <c r="AM176" s="169"/>
      <c r="AN176" s="174"/>
      <c r="AO176" s="169"/>
      <c r="AP176" s="169"/>
      <c r="AQ176" s="174"/>
      <c r="AR176" s="313"/>
    </row>
    <row r="177" spans="1:44" s="116" customFormat="1" ht="22.25" customHeight="1" x14ac:dyDescent="0.3">
      <c r="A177" s="314" t="s">
        <v>327</v>
      </c>
      <c r="B177" s="315" t="s">
        <v>348</v>
      </c>
      <c r="C177" s="315" t="s">
        <v>467</v>
      </c>
      <c r="D177" s="176" t="s">
        <v>41</v>
      </c>
      <c r="E177" s="170">
        <f t="shared" si="67"/>
        <v>1085.482</v>
      </c>
      <c r="F177" s="170">
        <f t="shared" si="68"/>
        <v>1085.482</v>
      </c>
      <c r="G177" s="170">
        <f t="shared" si="65"/>
        <v>100</v>
      </c>
      <c r="H177" s="170">
        <f>SUM(H178:H180)</f>
        <v>0</v>
      </c>
      <c r="I177" s="170">
        <f t="shared" ref="I177:AQ177" si="195">SUM(I178:I180)</f>
        <v>0</v>
      </c>
      <c r="J177" s="170">
        <f t="shared" si="195"/>
        <v>0</v>
      </c>
      <c r="K177" s="170">
        <f t="shared" si="195"/>
        <v>0</v>
      </c>
      <c r="L177" s="170">
        <f t="shared" si="195"/>
        <v>0</v>
      </c>
      <c r="M177" s="170">
        <f t="shared" si="195"/>
        <v>0</v>
      </c>
      <c r="N177" s="170">
        <f t="shared" si="195"/>
        <v>0</v>
      </c>
      <c r="O177" s="170">
        <f t="shared" si="195"/>
        <v>0</v>
      </c>
      <c r="P177" s="170">
        <f t="shared" si="195"/>
        <v>0</v>
      </c>
      <c r="Q177" s="170">
        <f t="shared" si="195"/>
        <v>0</v>
      </c>
      <c r="R177" s="170">
        <f t="shared" si="195"/>
        <v>0</v>
      </c>
      <c r="S177" s="170">
        <f t="shared" si="195"/>
        <v>0</v>
      </c>
      <c r="T177" s="170">
        <f t="shared" si="195"/>
        <v>0</v>
      </c>
      <c r="U177" s="170">
        <f t="shared" si="195"/>
        <v>0</v>
      </c>
      <c r="V177" s="170">
        <f t="shared" si="195"/>
        <v>0</v>
      </c>
      <c r="W177" s="170">
        <f t="shared" si="195"/>
        <v>0</v>
      </c>
      <c r="X177" s="170">
        <f t="shared" si="195"/>
        <v>0</v>
      </c>
      <c r="Y177" s="170">
        <f t="shared" si="195"/>
        <v>0</v>
      </c>
      <c r="Z177" s="170">
        <f t="shared" si="195"/>
        <v>0</v>
      </c>
      <c r="AA177" s="170">
        <f t="shared" si="195"/>
        <v>0</v>
      </c>
      <c r="AB177" s="170">
        <f t="shared" si="195"/>
        <v>0</v>
      </c>
      <c r="AC177" s="170">
        <f t="shared" si="195"/>
        <v>0</v>
      </c>
      <c r="AD177" s="170">
        <f t="shared" si="195"/>
        <v>0</v>
      </c>
      <c r="AE177" s="170">
        <f t="shared" si="195"/>
        <v>0</v>
      </c>
      <c r="AF177" s="170">
        <f t="shared" si="195"/>
        <v>432.79</v>
      </c>
      <c r="AG177" s="170">
        <f t="shared" si="195"/>
        <v>432.79</v>
      </c>
      <c r="AH177" s="170">
        <f t="shared" si="195"/>
        <v>0</v>
      </c>
      <c r="AI177" s="170">
        <f t="shared" si="195"/>
        <v>652.69200000000001</v>
      </c>
      <c r="AJ177" s="170">
        <f t="shared" si="195"/>
        <v>652.69200000000001</v>
      </c>
      <c r="AK177" s="170">
        <f t="shared" si="195"/>
        <v>0</v>
      </c>
      <c r="AL177" s="170">
        <f t="shared" si="195"/>
        <v>0</v>
      </c>
      <c r="AM177" s="170">
        <f t="shared" si="195"/>
        <v>0</v>
      </c>
      <c r="AN177" s="170">
        <f t="shared" si="195"/>
        <v>0</v>
      </c>
      <c r="AO177" s="170">
        <f t="shared" si="195"/>
        <v>0</v>
      </c>
      <c r="AP177" s="170">
        <f t="shared" si="195"/>
        <v>0</v>
      </c>
      <c r="AQ177" s="170">
        <f t="shared" si="195"/>
        <v>0</v>
      </c>
      <c r="AR177" s="313"/>
    </row>
    <row r="178" spans="1:44" x14ac:dyDescent="0.3">
      <c r="A178" s="314"/>
      <c r="B178" s="315"/>
      <c r="C178" s="315"/>
      <c r="D178" s="172" t="s">
        <v>37</v>
      </c>
      <c r="E178" s="170">
        <f t="shared" si="67"/>
        <v>0</v>
      </c>
      <c r="F178" s="170">
        <f t="shared" si="68"/>
        <v>0</v>
      </c>
      <c r="G178" s="170" t="e">
        <f t="shared" si="65"/>
        <v>#DIV/0!</v>
      </c>
      <c r="H178" s="169"/>
      <c r="I178" s="169"/>
      <c r="J178" s="174"/>
      <c r="K178" s="169"/>
      <c r="L178" s="169"/>
      <c r="M178" s="174"/>
      <c r="N178" s="169"/>
      <c r="O178" s="169"/>
      <c r="P178" s="174"/>
      <c r="Q178" s="169"/>
      <c r="R178" s="169"/>
      <c r="S178" s="174"/>
      <c r="T178" s="169"/>
      <c r="U178" s="169"/>
      <c r="V178" s="174"/>
      <c r="W178" s="169"/>
      <c r="X178" s="169"/>
      <c r="Y178" s="174"/>
      <c r="Z178" s="169"/>
      <c r="AA178" s="169"/>
      <c r="AB178" s="174"/>
      <c r="AC178" s="169"/>
      <c r="AD178" s="169"/>
      <c r="AE178" s="174"/>
      <c r="AF178" s="169"/>
      <c r="AG178" s="169"/>
      <c r="AH178" s="174"/>
      <c r="AI178" s="169"/>
      <c r="AJ178" s="169"/>
      <c r="AK178" s="169"/>
      <c r="AL178" s="169"/>
      <c r="AM178" s="169"/>
      <c r="AN178" s="174"/>
      <c r="AO178" s="169"/>
      <c r="AP178" s="169"/>
      <c r="AQ178" s="174"/>
      <c r="AR178" s="313"/>
    </row>
    <row r="179" spans="1:44" ht="31.15" customHeight="1" x14ac:dyDescent="0.3">
      <c r="A179" s="314"/>
      <c r="B179" s="315"/>
      <c r="C179" s="315"/>
      <c r="D179" s="172" t="s">
        <v>2</v>
      </c>
      <c r="E179" s="170">
        <f t="shared" si="67"/>
        <v>0</v>
      </c>
      <c r="F179" s="170">
        <f t="shared" si="68"/>
        <v>0</v>
      </c>
      <c r="G179" s="170" t="e">
        <f t="shared" si="65"/>
        <v>#DIV/0!</v>
      </c>
      <c r="H179" s="169"/>
      <c r="I179" s="169"/>
      <c r="J179" s="174"/>
      <c r="K179" s="169"/>
      <c r="L179" s="169"/>
      <c r="M179" s="174"/>
      <c r="N179" s="169"/>
      <c r="O179" s="169"/>
      <c r="P179" s="174"/>
      <c r="Q179" s="169"/>
      <c r="R179" s="169"/>
      <c r="S179" s="174"/>
      <c r="T179" s="169"/>
      <c r="U179" s="169"/>
      <c r="V179" s="174"/>
      <c r="W179" s="169"/>
      <c r="X179" s="169"/>
      <c r="Y179" s="174"/>
      <c r="Z179" s="169"/>
      <c r="AA179" s="169"/>
      <c r="AB179" s="174"/>
      <c r="AC179" s="169"/>
      <c r="AD179" s="169"/>
      <c r="AE179" s="174"/>
      <c r="AF179" s="169"/>
      <c r="AG179" s="169"/>
      <c r="AH179" s="174"/>
      <c r="AI179" s="169"/>
      <c r="AJ179" s="169"/>
      <c r="AK179" s="174"/>
      <c r="AL179" s="169"/>
      <c r="AM179" s="169"/>
      <c r="AN179" s="174"/>
      <c r="AO179" s="169"/>
      <c r="AP179" s="169"/>
      <c r="AQ179" s="174"/>
      <c r="AR179" s="313"/>
    </row>
    <row r="180" spans="1:44" ht="21.8" customHeight="1" x14ac:dyDescent="0.3">
      <c r="A180" s="314"/>
      <c r="B180" s="315"/>
      <c r="C180" s="315"/>
      <c r="D180" s="172" t="s">
        <v>43</v>
      </c>
      <c r="E180" s="170">
        <f t="shared" ref="E180:E243" si="196">H180+K180+N180+Q180+T180+W180+Z180+AC180+AF180+AI180+AL180+AO180</f>
        <v>1085.482</v>
      </c>
      <c r="F180" s="170">
        <f t="shared" ref="F180:F243" si="197">I180+L180+O180+R180+U180+X180+AA180+AD180+AG180+AJ180+AM180+AP180</f>
        <v>1085.482</v>
      </c>
      <c r="G180" s="170">
        <f t="shared" si="65"/>
        <v>100</v>
      </c>
      <c r="H180" s="169"/>
      <c r="I180" s="169"/>
      <c r="J180" s="174"/>
      <c r="K180" s="169"/>
      <c r="L180" s="169"/>
      <c r="M180" s="174"/>
      <c r="N180" s="169"/>
      <c r="O180" s="169"/>
      <c r="P180" s="174"/>
      <c r="Q180" s="169"/>
      <c r="R180" s="169"/>
      <c r="S180" s="174"/>
      <c r="T180" s="169"/>
      <c r="U180" s="169"/>
      <c r="V180" s="174"/>
      <c r="W180" s="169"/>
      <c r="X180" s="169"/>
      <c r="Y180" s="174"/>
      <c r="Z180" s="169"/>
      <c r="AA180" s="169"/>
      <c r="AB180" s="174"/>
      <c r="AC180" s="159"/>
      <c r="AD180" s="169"/>
      <c r="AE180" s="174"/>
      <c r="AF180" s="159">
        <v>432.79</v>
      </c>
      <c r="AG180" s="159">
        <v>432.79</v>
      </c>
      <c r="AH180" s="174"/>
      <c r="AI180" s="159">
        <f>1085.482-432.79</f>
        <v>652.69200000000001</v>
      </c>
      <c r="AJ180" s="159">
        <f>1085.482-432.79</f>
        <v>652.69200000000001</v>
      </c>
      <c r="AK180" s="174"/>
      <c r="AL180" s="169"/>
      <c r="AM180" s="169"/>
      <c r="AN180" s="174"/>
      <c r="AO180" s="169"/>
      <c r="AP180" s="169"/>
      <c r="AQ180" s="174"/>
      <c r="AR180" s="313"/>
    </row>
    <row r="181" spans="1:44" ht="30.05" customHeight="1" x14ac:dyDescent="0.25">
      <c r="A181" s="314"/>
      <c r="B181" s="315"/>
      <c r="C181" s="315"/>
      <c r="D181" s="173" t="s">
        <v>272</v>
      </c>
      <c r="E181" s="170">
        <f t="shared" si="196"/>
        <v>0</v>
      </c>
      <c r="F181" s="170">
        <f t="shared" si="197"/>
        <v>0</v>
      </c>
      <c r="G181" s="170" t="e">
        <f t="shared" si="65"/>
        <v>#DIV/0!</v>
      </c>
      <c r="H181" s="169"/>
      <c r="I181" s="169"/>
      <c r="J181" s="174"/>
      <c r="K181" s="169"/>
      <c r="L181" s="169"/>
      <c r="M181" s="174"/>
      <c r="N181" s="169"/>
      <c r="O181" s="169"/>
      <c r="P181" s="174"/>
      <c r="Q181" s="169"/>
      <c r="R181" s="169"/>
      <c r="S181" s="174"/>
      <c r="T181" s="169"/>
      <c r="U181" s="169"/>
      <c r="V181" s="174"/>
      <c r="W181" s="169"/>
      <c r="X181" s="169"/>
      <c r="Y181" s="174"/>
      <c r="Z181" s="169"/>
      <c r="AA181" s="169"/>
      <c r="AB181" s="174"/>
      <c r="AC181" s="169"/>
      <c r="AD181" s="169"/>
      <c r="AE181" s="174"/>
      <c r="AF181" s="169"/>
      <c r="AG181" s="169"/>
      <c r="AH181" s="174"/>
      <c r="AI181" s="169"/>
      <c r="AJ181" s="169"/>
      <c r="AK181" s="174"/>
      <c r="AL181" s="169"/>
      <c r="AM181" s="169"/>
      <c r="AN181" s="174"/>
      <c r="AO181" s="169"/>
      <c r="AP181" s="169"/>
      <c r="AQ181" s="174"/>
      <c r="AR181" s="313"/>
    </row>
    <row r="182" spans="1:44" s="116" customFormat="1" ht="22.25" customHeight="1" x14ac:dyDescent="0.3">
      <c r="A182" s="314" t="s">
        <v>328</v>
      </c>
      <c r="B182" s="315" t="s">
        <v>454</v>
      </c>
      <c r="C182" s="315" t="s">
        <v>467</v>
      </c>
      <c r="D182" s="176" t="s">
        <v>41</v>
      </c>
      <c r="E182" s="170">
        <f t="shared" si="196"/>
        <v>1439.15</v>
      </c>
      <c r="F182" s="170">
        <f t="shared" si="197"/>
        <v>1439.15</v>
      </c>
      <c r="G182" s="170">
        <f t="shared" si="65"/>
        <v>100</v>
      </c>
      <c r="H182" s="170">
        <f>SUM(H183:H185)</f>
        <v>0</v>
      </c>
      <c r="I182" s="170">
        <f t="shared" ref="I182:AQ182" si="198">SUM(I183:I185)</f>
        <v>0</v>
      </c>
      <c r="J182" s="170">
        <f t="shared" si="198"/>
        <v>0</v>
      </c>
      <c r="K182" s="170">
        <f t="shared" si="198"/>
        <v>0</v>
      </c>
      <c r="L182" s="170">
        <f t="shared" si="198"/>
        <v>0</v>
      </c>
      <c r="M182" s="170">
        <f t="shared" si="198"/>
        <v>0</v>
      </c>
      <c r="N182" s="170">
        <f t="shared" si="198"/>
        <v>0</v>
      </c>
      <c r="O182" s="170">
        <f t="shared" si="198"/>
        <v>0</v>
      </c>
      <c r="P182" s="170">
        <f t="shared" si="198"/>
        <v>0</v>
      </c>
      <c r="Q182" s="170">
        <f t="shared" si="198"/>
        <v>0</v>
      </c>
      <c r="R182" s="170">
        <f t="shared" si="198"/>
        <v>0</v>
      </c>
      <c r="S182" s="170">
        <f t="shared" si="198"/>
        <v>0</v>
      </c>
      <c r="T182" s="170">
        <f t="shared" si="198"/>
        <v>0</v>
      </c>
      <c r="U182" s="170">
        <f t="shared" si="198"/>
        <v>0</v>
      </c>
      <c r="V182" s="170">
        <f t="shared" si="198"/>
        <v>0</v>
      </c>
      <c r="W182" s="170">
        <f t="shared" si="198"/>
        <v>0</v>
      </c>
      <c r="X182" s="170">
        <f t="shared" si="198"/>
        <v>0</v>
      </c>
      <c r="Y182" s="170">
        <f t="shared" si="198"/>
        <v>0</v>
      </c>
      <c r="Z182" s="170">
        <f t="shared" si="198"/>
        <v>0</v>
      </c>
      <c r="AA182" s="170">
        <f t="shared" si="198"/>
        <v>0</v>
      </c>
      <c r="AB182" s="170">
        <f t="shared" si="198"/>
        <v>0</v>
      </c>
      <c r="AC182" s="170">
        <f t="shared" si="198"/>
        <v>1370.9189699999999</v>
      </c>
      <c r="AD182" s="170">
        <f t="shared" si="198"/>
        <v>1370.9189699999999</v>
      </c>
      <c r="AE182" s="170">
        <f t="shared" si="198"/>
        <v>0</v>
      </c>
      <c r="AF182" s="170">
        <f t="shared" si="198"/>
        <v>68.231030000000146</v>
      </c>
      <c r="AG182" s="170">
        <f t="shared" si="198"/>
        <v>68.231030000000146</v>
      </c>
      <c r="AH182" s="170">
        <f t="shared" si="198"/>
        <v>0</v>
      </c>
      <c r="AI182" s="170">
        <f t="shared" si="198"/>
        <v>0</v>
      </c>
      <c r="AJ182" s="170">
        <f t="shared" si="198"/>
        <v>0</v>
      </c>
      <c r="AK182" s="170">
        <f t="shared" si="198"/>
        <v>0</v>
      </c>
      <c r="AL182" s="170">
        <f t="shared" si="198"/>
        <v>0</v>
      </c>
      <c r="AM182" s="170">
        <f t="shared" si="198"/>
        <v>0</v>
      </c>
      <c r="AN182" s="170">
        <f t="shared" si="198"/>
        <v>0</v>
      </c>
      <c r="AO182" s="170">
        <f t="shared" si="198"/>
        <v>0</v>
      </c>
      <c r="AP182" s="170">
        <f t="shared" si="198"/>
        <v>0</v>
      </c>
      <c r="AQ182" s="170">
        <f t="shared" si="198"/>
        <v>0</v>
      </c>
      <c r="AR182" s="313"/>
    </row>
    <row r="183" spans="1:44" x14ac:dyDescent="0.3">
      <c r="A183" s="314"/>
      <c r="B183" s="315"/>
      <c r="C183" s="315"/>
      <c r="D183" s="172" t="s">
        <v>37</v>
      </c>
      <c r="E183" s="170">
        <f t="shared" si="196"/>
        <v>0</v>
      </c>
      <c r="F183" s="170">
        <f t="shared" si="197"/>
        <v>0</v>
      </c>
      <c r="G183" s="170" t="e">
        <f t="shared" si="65"/>
        <v>#DIV/0!</v>
      </c>
      <c r="H183" s="169"/>
      <c r="I183" s="169"/>
      <c r="J183" s="174"/>
      <c r="K183" s="169"/>
      <c r="L183" s="169"/>
      <c r="M183" s="174"/>
      <c r="N183" s="169"/>
      <c r="O183" s="169"/>
      <c r="P183" s="174"/>
      <c r="Q183" s="169"/>
      <c r="R183" s="169"/>
      <c r="S183" s="174"/>
      <c r="T183" s="169"/>
      <c r="U183" s="169"/>
      <c r="V183" s="174"/>
      <c r="W183" s="169"/>
      <c r="X183" s="169"/>
      <c r="Y183" s="174"/>
      <c r="Z183" s="169"/>
      <c r="AA183" s="169"/>
      <c r="AB183" s="174"/>
      <c r="AC183" s="169"/>
      <c r="AD183" s="169"/>
      <c r="AE183" s="174"/>
      <c r="AF183" s="169"/>
      <c r="AG183" s="169"/>
      <c r="AH183" s="174"/>
      <c r="AI183" s="169"/>
      <c r="AJ183" s="169"/>
      <c r="AK183" s="169"/>
      <c r="AL183" s="169"/>
      <c r="AM183" s="169"/>
      <c r="AN183" s="174"/>
      <c r="AO183" s="169"/>
      <c r="AP183" s="169"/>
      <c r="AQ183" s="174"/>
      <c r="AR183" s="313"/>
    </row>
    <row r="184" spans="1:44" ht="31.15" customHeight="1" x14ac:dyDescent="0.3">
      <c r="A184" s="314"/>
      <c r="B184" s="315"/>
      <c r="C184" s="315"/>
      <c r="D184" s="172" t="s">
        <v>2</v>
      </c>
      <c r="E184" s="170">
        <f t="shared" si="196"/>
        <v>0</v>
      </c>
      <c r="F184" s="170">
        <f t="shared" si="197"/>
        <v>0</v>
      </c>
      <c r="G184" s="170" t="e">
        <f t="shared" si="65"/>
        <v>#DIV/0!</v>
      </c>
      <c r="H184" s="169"/>
      <c r="I184" s="169"/>
      <c r="J184" s="174"/>
      <c r="K184" s="169"/>
      <c r="L184" s="169"/>
      <c r="M184" s="174"/>
      <c r="N184" s="169"/>
      <c r="O184" s="169"/>
      <c r="P184" s="174"/>
      <c r="Q184" s="169"/>
      <c r="R184" s="169"/>
      <c r="S184" s="174"/>
      <c r="T184" s="169"/>
      <c r="U184" s="169"/>
      <c r="V184" s="174"/>
      <c r="W184" s="169"/>
      <c r="X184" s="169"/>
      <c r="Y184" s="174"/>
      <c r="Z184" s="169"/>
      <c r="AA184" s="169"/>
      <c r="AB184" s="174"/>
      <c r="AC184" s="159"/>
      <c r="AD184" s="169"/>
      <c r="AE184" s="174"/>
      <c r="AF184" s="169"/>
      <c r="AG184" s="169"/>
      <c r="AH184" s="174"/>
      <c r="AI184" s="169"/>
      <c r="AJ184" s="169"/>
      <c r="AK184" s="174"/>
      <c r="AL184" s="169"/>
      <c r="AM184" s="169"/>
      <c r="AN184" s="174"/>
      <c r="AO184" s="169"/>
      <c r="AP184" s="169"/>
      <c r="AQ184" s="174"/>
      <c r="AR184" s="313"/>
    </row>
    <row r="185" spans="1:44" ht="21.8" customHeight="1" x14ac:dyDescent="0.3">
      <c r="A185" s="314"/>
      <c r="B185" s="315"/>
      <c r="C185" s="315"/>
      <c r="D185" s="172" t="s">
        <v>43</v>
      </c>
      <c r="E185" s="170">
        <f t="shared" si="196"/>
        <v>1439.15</v>
      </c>
      <c r="F185" s="170">
        <f t="shared" si="197"/>
        <v>1439.15</v>
      </c>
      <c r="G185" s="170">
        <f t="shared" si="65"/>
        <v>100</v>
      </c>
      <c r="H185" s="169"/>
      <c r="I185" s="169"/>
      <c r="J185" s="174"/>
      <c r="K185" s="169"/>
      <c r="L185" s="169"/>
      <c r="M185" s="174"/>
      <c r="N185" s="169"/>
      <c r="O185" s="169"/>
      <c r="P185" s="174"/>
      <c r="Q185" s="169"/>
      <c r="R185" s="169"/>
      <c r="S185" s="174"/>
      <c r="T185" s="169"/>
      <c r="U185" s="169"/>
      <c r="V185" s="174"/>
      <c r="W185" s="169"/>
      <c r="X185" s="169"/>
      <c r="Y185" s="174"/>
      <c r="Z185" s="169"/>
      <c r="AA185" s="169"/>
      <c r="AB185" s="174"/>
      <c r="AC185" s="159">
        <v>1370.9189699999999</v>
      </c>
      <c r="AD185" s="159">
        <v>1370.9189699999999</v>
      </c>
      <c r="AE185" s="174"/>
      <c r="AF185" s="159">
        <f>1439.15-1370.91897</f>
        <v>68.231030000000146</v>
      </c>
      <c r="AG185" s="159">
        <f>1439.15-1370.91897</f>
        <v>68.231030000000146</v>
      </c>
      <c r="AH185" s="174"/>
      <c r="AI185" s="169"/>
      <c r="AJ185" s="169"/>
      <c r="AK185" s="174"/>
      <c r="AL185" s="169"/>
      <c r="AM185" s="169"/>
      <c r="AN185" s="174"/>
      <c r="AO185" s="169"/>
      <c r="AP185" s="169"/>
      <c r="AQ185" s="174"/>
      <c r="AR185" s="313"/>
    </row>
    <row r="186" spans="1:44" ht="30.05" customHeight="1" x14ac:dyDescent="0.25">
      <c r="A186" s="314"/>
      <c r="B186" s="315"/>
      <c r="C186" s="315"/>
      <c r="D186" s="173" t="s">
        <v>272</v>
      </c>
      <c r="E186" s="170">
        <f t="shared" si="196"/>
        <v>0</v>
      </c>
      <c r="F186" s="170">
        <f t="shared" si="197"/>
        <v>0</v>
      </c>
      <c r="G186" s="170" t="e">
        <f t="shared" si="65"/>
        <v>#DIV/0!</v>
      </c>
      <c r="H186" s="169"/>
      <c r="I186" s="169"/>
      <c r="J186" s="174"/>
      <c r="K186" s="169"/>
      <c r="L186" s="169"/>
      <c r="M186" s="174"/>
      <c r="N186" s="169"/>
      <c r="O186" s="169"/>
      <c r="P186" s="174"/>
      <c r="Q186" s="169"/>
      <c r="R186" s="169"/>
      <c r="S186" s="174"/>
      <c r="T186" s="169"/>
      <c r="U186" s="169"/>
      <c r="V186" s="174"/>
      <c r="W186" s="169"/>
      <c r="X186" s="169"/>
      <c r="Y186" s="174"/>
      <c r="Z186" s="169"/>
      <c r="AA186" s="169"/>
      <c r="AB186" s="174"/>
      <c r="AC186" s="169"/>
      <c r="AD186" s="169"/>
      <c r="AE186" s="174"/>
      <c r="AF186" s="169"/>
      <c r="AG186" s="169"/>
      <c r="AH186" s="174"/>
      <c r="AI186" s="169"/>
      <c r="AJ186" s="169"/>
      <c r="AK186" s="174"/>
      <c r="AL186" s="169"/>
      <c r="AM186" s="169"/>
      <c r="AN186" s="174"/>
      <c r="AO186" s="169"/>
      <c r="AP186" s="169"/>
      <c r="AQ186" s="174"/>
      <c r="AR186" s="313"/>
    </row>
    <row r="187" spans="1:44" s="116" customFormat="1" ht="22.25" customHeight="1" x14ac:dyDescent="0.3">
      <c r="A187" s="314" t="s">
        <v>329</v>
      </c>
      <c r="B187" s="315" t="s">
        <v>455</v>
      </c>
      <c r="C187" s="315" t="s">
        <v>467</v>
      </c>
      <c r="D187" s="176" t="s">
        <v>41</v>
      </c>
      <c r="E187" s="170">
        <f t="shared" si="196"/>
        <v>3623.9480000000003</v>
      </c>
      <c r="F187" s="170">
        <f t="shared" si="197"/>
        <v>3623.9480000000003</v>
      </c>
      <c r="G187" s="170">
        <f t="shared" si="65"/>
        <v>100</v>
      </c>
      <c r="H187" s="170">
        <f>SUM(H188:H190)</f>
        <v>0</v>
      </c>
      <c r="I187" s="170">
        <f t="shared" ref="I187" si="199">SUM(I188:I190)</f>
        <v>0</v>
      </c>
      <c r="J187" s="170">
        <f t="shared" ref="J187" si="200">SUM(J188:J190)</f>
        <v>0</v>
      </c>
      <c r="K187" s="170">
        <f t="shared" ref="K187" si="201">SUM(K188:K190)</f>
        <v>0</v>
      </c>
      <c r="L187" s="170">
        <f t="shared" ref="L187" si="202">SUM(L188:L190)</f>
        <v>0</v>
      </c>
      <c r="M187" s="170">
        <f t="shared" ref="M187" si="203">SUM(M188:M190)</f>
        <v>0</v>
      </c>
      <c r="N187" s="170">
        <f t="shared" ref="N187" si="204">SUM(N188:N190)</f>
        <v>0</v>
      </c>
      <c r="O187" s="170">
        <f t="shared" ref="O187" si="205">SUM(O188:O190)</f>
        <v>0</v>
      </c>
      <c r="P187" s="170">
        <f t="shared" ref="P187" si="206">SUM(P188:P190)</f>
        <v>0</v>
      </c>
      <c r="Q187" s="170">
        <f t="shared" ref="Q187" si="207">SUM(Q188:Q190)</f>
        <v>0</v>
      </c>
      <c r="R187" s="170">
        <f t="shared" ref="R187" si="208">SUM(R188:R190)</f>
        <v>0</v>
      </c>
      <c r="S187" s="170">
        <f t="shared" ref="S187" si="209">SUM(S188:S190)</f>
        <v>0</v>
      </c>
      <c r="T187" s="170">
        <f t="shared" ref="T187" si="210">SUM(T188:T190)</f>
        <v>0</v>
      </c>
      <c r="U187" s="170">
        <f t="shared" ref="U187" si="211">SUM(U188:U190)</f>
        <v>0</v>
      </c>
      <c r="V187" s="170">
        <f t="shared" ref="V187" si="212">SUM(V188:V190)</f>
        <v>0</v>
      </c>
      <c r="W187" s="170">
        <f t="shared" ref="W187" si="213">SUM(W188:W190)</f>
        <v>0</v>
      </c>
      <c r="X187" s="170">
        <f t="shared" ref="X187" si="214">SUM(X188:X190)</f>
        <v>0</v>
      </c>
      <c r="Y187" s="170">
        <f t="shared" ref="Y187" si="215">SUM(Y188:Y190)</f>
        <v>0</v>
      </c>
      <c r="Z187" s="170">
        <f t="shared" ref="Z187" si="216">SUM(Z188:Z190)</f>
        <v>0</v>
      </c>
      <c r="AA187" s="170">
        <f t="shared" ref="AA187" si="217">SUM(AA188:AA190)</f>
        <v>0</v>
      </c>
      <c r="AB187" s="170">
        <f t="shared" ref="AB187" si="218">SUM(AB188:AB190)</f>
        <v>0</v>
      </c>
      <c r="AC187" s="170">
        <f t="shared" ref="AC187" si="219">SUM(AC188:AC190)</f>
        <v>0</v>
      </c>
      <c r="AD187" s="170">
        <f t="shared" ref="AD187" si="220">SUM(AD188:AD190)</f>
        <v>0</v>
      </c>
      <c r="AE187" s="170">
        <f t="shared" ref="AE187" si="221">SUM(AE188:AE190)</f>
        <v>0</v>
      </c>
      <c r="AF187" s="170">
        <f t="shared" ref="AF187" si="222">SUM(AF188:AF190)</f>
        <v>0</v>
      </c>
      <c r="AG187" s="170">
        <f t="shared" ref="AG187" si="223">SUM(AG188:AG190)</f>
        <v>0</v>
      </c>
      <c r="AH187" s="170">
        <f t="shared" ref="AH187" si="224">SUM(AH188:AH190)</f>
        <v>0</v>
      </c>
      <c r="AI187" s="170">
        <f t="shared" ref="AI187" si="225">SUM(AI188:AI190)</f>
        <v>724.8</v>
      </c>
      <c r="AJ187" s="170">
        <f t="shared" ref="AJ187" si="226">SUM(AJ188:AJ190)</f>
        <v>724.8</v>
      </c>
      <c r="AK187" s="170">
        <f t="shared" ref="AK187" si="227">SUM(AK188:AK190)</f>
        <v>0</v>
      </c>
      <c r="AL187" s="170">
        <f t="shared" ref="AL187" si="228">SUM(AL188:AL190)</f>
        <v>2899.1480000000001</v>
      </c>
      <c r="AM187" s="170">
        <f t="shared" ref="AM187" si="229">SUM(AM188:AM190)</f>
        <v>2899.1480000000001</v>
      </c>
      <c r="AN187" s="170">
        <f t="shared" ref="AN187" si="230">SUM(AN188:AN190)</f>
        <v>0</v>
      </c>
      <c r="AO187" s="170">
        <f t="shared" ref="AO187" si="231">SUM(AO188:AO190)</f>
        <v>0</v>
      </c>
      <c r="AP187" s="170">
        <f t="shared" ref="AP187" si="232">SUM(AP188:AP190)</f>
        <v>0</v>
      </c>
      <c r="AQ187" s="170">
        <f t="shared" ref="AQ187" si="233">SUM(AQ188:AQ190)</f>
        <v>0</v>
      </c>
      <c r="AR187" s="313"/>
    </row>
    <row r="188" spans="1:44" x14ac:dyDescent="0.3">
      <c r="A188" s="314"/>
      <c r="B188" s="315"/>
      <c r="C188" s="315"/>
      <c r="D188" s="172" t="s">
        <v>37</v>
      </c>
      <c r="E188" s="170">
        <f t="shared" si="196"/>
        <v>0</v>
      </c>
      <c r="F188" s="170">
        <f t="shared" si="197"/>
        <v>0</v>
      </c>
      <c r="G188" s="170" t="e">
        <f t="shared" si="65"/>
        <v>#DIV/0!</v>
      </c>
      <c r="H188" s="169"/>
      <c r="I188" s="169"/>
      <c r="J188" s="174"/>
      <c r="K188" s="169"/>
      <c r="L188" s="169"/>
      <c r="M188" s="174"/>
      <c r="N188" s="169"/>
      <c r="O188" s="169"/>
      <c r="P188" s="174"/>
      <c r="Q188" s="169"/>
      <c r="R188" s="169"/>
      <c r="S188" s="174"/>
      <c r="T188" s="169"/>
      <c r="U188" s="169"/>
      <c r="V188" s="174"/>
      <c r="W188" s="169"/>
      <c r="X188" s="169"/>
      <c r="Y188" s="174"/>
      <c r="Z188" s="169"/>
      <c r="AA188" s="169"/>
      <c r="AB188" s="174"/>
      <c r="AC188" s="169"/>
      <c r="AD188" s="169"/>
      <c r="AE188" s="174"/>
      <c r="AF188" s="169"/>
      <c r="AG188" s="169"/>
      <c r="AH188" s="174"/>
      <c r="AI188" s="169"/>
      <c r="AJ188" s="169"/>
      <c r="AK188" s="169"/>
      <c r="AL188" s="169"/>
      <c r="AM188" s="169"/>
      <c r="AN188" s="174"/>
      <c r="AO188" s="169"/>
      <c r="AP188" s="169"/>
      <c r="AQ188" s="174"/>
      <c r="AR188" s="313"/>
    </row>
    <row r="189" spans="1:44" ht="31.15" customHeight="1" x14ac:dyDescent="0.3">
      <c r="A189" s="314"/>
      <c r="B189" s="315"/>
      <c r="C189" s="315"/>
      <c r="D189" s="172" t="s">
        <v>2</v>
      </c>
      <c r="E189" s="170">
        <f t="shared" si="196"/>
        <v>2899.1480000000001</v>
      </c>
      <c r="F189" s="170">
        <f t="shared" si="197"/>
        <v>2899.1480000000001</v>
      </c>
      <c r="G189" s="170">
        <f t="shared" si="65"/>
        <v>100</v>
      </c>
      <c r="H189" s="169"/>
      <c r="I189" s="169"/>
      <c r="J189" s="174"/>
      <c r="K189" s="169"/>
      <c r="L189" s="169"/>
      <c r="M189" s="174"/>
      <c r="N189" s="169"/>
      <c r="O189" s="169"/>
      <c r="P189" s="174"/>
      <c r="Q189" s="169"/>
      <c r="R189" s="169"/>
      <c r="S189" s="174"/>
      <c r="T189" s="169"/>
      <c r="U189" s="169"/>
      <c r="V189" s="174"/>
      <c r="W189" s="169"/>
      <c r="X189" s="169"/>
      <c r="Y189" s="174"/>
      <c r="Z189" s="169"/>
      <c r="AA189" s="169"/>
      <c r="AB189" s="174"/>
      <c r="AC189" s="159"/>
      <c r="AD189" s="169"/>
      <c r="AE189" s="174"/>
      <c r="AF189" s="159"/>
      <c r="AG189" s="169"/>
      <c r="AH189" s="174"/>
      <c r="AI189" s="159"/>
      <c r="AJ189" s="169"/>
      <c r="AK189" s="174"/>
      <c r="AL189" s="159">
        <v>2899.1480000000001</v>
      </c>
      <c r="AM189" s="159">
        <v>2899.1480000000001</v>
      </c>
      <c r="AN189" s="174"/>
      <c r="AO189" s="169"/>
      <c r="AP189" s="169"/>
      <c r="AQ189" s="174"/>
      <c r="AR189" s="313"/>
    </row>
    <row r="190" spans="1:44" ht="21.8" customHeight="1" x14ac:dyDescent="0.3">
      <c r="A190" s="314"/>
      <c r="B190" s="315"/>
      <c r="C190" s="315"/>
      <c r="D190" s="172" t="s">
        <v>43</v>
      </c>
      <c r="E190" s="170">
        <f t="shared" si="196"/>
        <v>724.8</v>
      </c>
      <c r="F190" s="170">
        <f t="shared" si="197"/>
        <v>724.8</v>
      </c>
      <c r="G190" s="170">
        <f t="shared" si="65"/>
        <v>100</v>
      </c>
      <c r="H190" s="169"/>
      <c r="I190" s="169"/>
      <c r="J190" s="174"/>
      <c r="K190" s="169"/>
      <c r="L190" s="169"/>
      <c r="M190" s="174"/>
      <c r="N190" s="169"/>
      <c r="O190" s="169"/>
      <c r="P190" s="174"/>
      <c r="Q190" s="169"/>
      <c r="R190" s="169"/>
      <c r="S190" s="174"/>
      <c r="T190" s="169"/>
      <c r="U190" s="169"/>
      <c r="V190" s="174"/>
      <c r="W190" s="169"/>
      <c r="X190" s="169"/>
      <c r="Y190" s="174"/>
      <c r="Z190" s="169"/>
      <c r="AA190" s="169"/>
      <c r="AB190" s="174"/>
      <c r="AC190" s="159"/>
      <c r="AD190" s="169"/>
      <c r="AE190" s="174"/>
      <c r="AF190" s="159"/>
      <c r="AG190" s="169"/>
      <c r="AH190" s="174"/>
      <c r="AI190" s="159">
        <v>724.8</v>
      </c>
      <c r="AJ190" s="159">
        <v>724.8</v>
      </c>
      <c r="AK190" s="174"/>
      <c r="AL190" s="169"/>
      <c r="AM190" s="169"/>
      <c r="AN190" s="174"/>
      <c r="AO190" s="169"/>
      <c r="AP190" s="169"/>
      <c r="AQ190" s="174"/>
      <c r="AR190" s="313"/>
    </row>
    <row r="191" spans="1:44" ht="30.05" customHeight="1" x14ac:dyDescent="0.25">
      <c r="A191" s="314"/>
      <c r="B191" s="315"/>
      <c r="C191" s="315"/>
      <c r="D191" s="173" t="s">
        <v>272</v>
      </c>
      <c r="E191" s="170">
        <f t="shared" si="196"/>
        <v>0</v>
      </c>
      <c r="F191" s="170">
        <f t="shared" si="197"/>
        <v>0</v>
      </c>
      <c r="G191" s="170" t="e">
        <f t="shared" si="65"/>
        <v>#DIV/0!</v>
      </c>
      <c r="H191" s="169"/>
      <c r="I191" s="169"/>
      <c r="J191" s="174"/>
      <c r="K191" s="169"/>
      <c r="L191" s="169"/>
      <c r="M191" s="174"/>
      <c r="N191" s="169"/>
      <c r="O191" s="169"/>
      <c r="P191" s="174"/>
      <c r="Q191" s="169"/>
      <c r="R191" s="169"/>
      <c r="S191" s="174"/>
      <c r="T191" s="169"/>
      <c r="U191" s="169"/>
      <c r="V191" s="174"/>
      <c r="W191" s="169"/>
      <c r="X191" s="169"/>
      <c r="Y191" s="174"/>
      <c r="Z191" s="169"/>
      <c r="AA191" s="169"/>
      <c r="AB191" s="174"/>
      <c r="AC191" s="169"/>
      <c r="AD191" s="169"/>
      <c r="AE191" s="174"/>
      <c r="AF191" s="169"/>
      <c r="AG191" s="169"/>
      <c r="AH191" s="174"/>
      <c r="AI191" s="169"/>
      <c r="AJ191" s="169"/>
      <c r="AK191" s="174"/>
      <c r="AL191" s="169"/>
      <c r="AM191" s="169"/>
      <c r="AN191" s="174"/>
      <c r="AO191" s="169"/>
      <c r="AP191" s="169"/>
      <c r="AQ191" s="174"/>
      <c r="AR191" s="313"/>
    </row>
    <row r="192" spans="1:44" s="116" customFormat="1" ht="22.25" customHeight="1" x14ac:dyDescent="0.3">
      <c r="A192" s="314" t="s">
        <v>330</v>
      </c>
      <c r="B192" s="315" t="s">
        <v>456</v>
      </c>
      <c r="C192" s="315" t="s">
        <v>467</v>
      </c>
      <c r="D192" s="176" t="s">
        <v>41</v>
      </c>
      <c r="E192" s="170">
        <f t="shared" si="196"/>
        <v>2704.5</v>
      </c>
      <c r="F192" s="170">
        <f t="shared" si="197"/>
        <v>2704.5</v>
      </c>
      <c r="G192" s="170">
        <f t="shared" si="65"/>
        <v>100</v>
      </c>
      <c r="H192" s="170">
        <f>SUM(H193:H195)</f>
        <v>0</v>
      </c>
      <c r="I192" s="170">
        <f t="shared" ref="I192" si="234">SUM(I193:I195)</f>
        <v>0</v>
      </c>
      <c r="J192" s="170">
        <f t="shared" ref="J192" si="235">SUM(J193:J195)</f>
        <v>0</v>
      </c>
      <c r="K192" s="170">
        <f t="shared" ref="K192" si="236">SUM(K193:K195)</f>
        <v>0</v>
      </c>
      <c r="L192" s="170">
        <f t="shared" ref="L192" si="237">SUM(L193:L195)</f>
        <v>0</v>
      </c>
      <c r="M192" s="170">
        <f t="shared" ref="M192" si="238">SUM(M193:M195)</f>
        <v>0</v>
      </c>
      <c r="N192" s="170">
        <f t="shared" ref="N192" si="239">SUM(N193:N195)</f>
        <v>0</v>
      </c>
      <c r="O192" s="170">
        <f t="shared" ref="O192" si="240">SUM(O193:O195)</f>
        <v>0</v>
      </c>
      <c r="P192" s="170">
        <f t="shared" ref="P192" si="241">SUM(P193:P195)</f>
        <v>0</v>
      </c>
      <c r="Q192" s="170">
        <f t="shared" ref="Q192" si="242">SUM(Q193:Q195)</f>
        <v>0</v>
      </c>
      <c r="R192" s="170">
        <f t="shared" ref="R192" si="243">SUM(R193:R195)</f>
        <v>0</v>
      </c>
      <c r="S192" s="170">
        <f t="shared" ref="S192" si="244">SUM(S193:S195)</f>
        <v>0</v>
      </c>
      <c r="T192" s="170">
        <f t="shared" ref="T192" si="245">SUM(T193:T195)</f>
        <v>0</v>
      </c>
      <c r="U192" s="170">
        <f t="shared" ref="U192" si="246">SUM(U193:U195)</f>
        <v>0</v>
      </c>
      <c r="V192" s="170">
        <f t="shared" ref="V192" si="247">SUM(V193:V195)</f>
        <v>0</v>
      </c>
      <c r="W192" s="170">
        <f t="shared" ref="W192" si="248">SUM(W193:W195)</f>
        <v>0</v>
      </c>
      <c r="X192" s="170">
        <f t="shared" ref="X192" si="249">SUM(X193:X195)</f>
        <v>0</v>
      </c>
      <c r="Y192" s="170">
        <f t="shared" ref="Y192" si="250">SUM(Y193:Y195)</f>
        <v>0</v>
      </c>
      <c r="Z192" s="170">
        <f t="shared" ref="Z192" si="251">SUM(Z193:Z195)</f>
        <v>0</v>
      </c>
      <c r="AA192" s="170">
        <f t="shared" ref="AA192" si="252">SUM(AA193:AA195)</f>
        <v>0</v>
      </c>
      <c r="AB192" s="170">
        <f t="shared" ref="AB192" si="253">SUM(AB193:AB195)</f>
        <v>0</v>
      </c>
      <c r="AC192" s="170">
        <f t="shared" ref="AC192" si="254">SUM(AC193:AC195)</f>
        <v>0</v>
      </c>
      <c r="AD192" s="170">
        <f t="shared" ref="AD192" si="255">SUM(AD193:AD195)</f>
        <v>0</v>
      </c>
      <c r="AE192" s="170">
        <f t="shared" ref="AE192" si="256">SUM(AE193:AE195)</f>
        <v>0</v>
      </c>
      <c r="AF192" s="170">
        <f t="shared" ref="AF192" si="257">SUM(AF193:AF195)</f>
        <v>0</v>
      </c>
      <c r="AG192" s="170">
        <f t="shared" ref="AG192" si="258">SUM(AG193:AG195)</f>
        <v>0</v>
      </c>
      <c r="AH192" s="170">
        <f t="shared" ref="AH192" si="259">SUM(AH193:AH195)</f>
        <v>0</v>
      </c>
      <c r="AI192" s="170">
        <f t="shared" ref="AI192" si="260">SUM(AI193:AI195)</f>
        <v>540.9</v>
      </c>
      <c r="AJ192" s="170">
        <f t="shared" ref="AJ192" si="261">SUM(AJ193:AJ195)</f>
        <v>540.9</v>
      </c>
      <c r="AK192" s="170">
        <f t="shared" ref="AK192" si="262">SUM(AK193:AK195)</f>
        <v>0</v>
      </c>
      <c r="AL192" s="170">
        <f t="shared" ref="AL192" si="263">SUM(AL193:AL195)</f>
        <v>2163.6</v>
      </c>
      <c r="AM192" s="170">
        <f t="shared" ref="AM192" si="264">SUM(AM193:AM195)</f>
        <v>2163.6</v>
      </c>
      <c r="AN192" s="170">
        <f t="shared" ref="AN192" si="265">SUM(AN193:AN195)</f>
        <v>0</v>
      </c>
      <c r="AO192" s="170">
        <f t="shared" ref="AO192" si="266">SUM(AO193:AO195)</f>
        <v>0</v>
      </c>
      <c r="AP192" s="170">
        <f t="shared" ref="AP192" si="267">SUM(AP193:AP195)</f>
        <v>0</v>
      </c>
      <c r="AQ192" s="170">
        <f t="shared" ref="AQ192" si="268">SUM(AQ193:AQ195)</f>
        <v>0</v>
      </c>
      <c r="AR192" s="313"/>
    </row>
    <row r="193" spans="1:44" x14ac:dyDescent="0.3">
      <c r="A193" s="314"/>
      <c r="B193" s="315"/>
      <c r="C193" s="315"/>
      <c r="D193" s="172" t="s">
        <v>37</v>
      </c>
      <c r="E193" s="170">
        <f t="shared" si="196"/>
        <v>0</v>
      </c>
      <c r="F193" s="170">
        <f t="shared" si="197"/>
        <v>0</v>
      </c>
      <c r="G193" s="170" t="e">
        <f t="shared" si="65"/>
        <v>#DIV/0!</v>
      </c>
      <c r="H193" s="169"/>
      <c r="I193" s="169"/>
      <c r="J193" s="174"/>
      <c r="K193" s="169"/>
      <c r="L193" s="169"/>
      <c r="M193" s="174"/>
      <c r="N193" s="169"/>
      <c r="O193" s="169"/>
      <c r="P193" s="174"/>
      <c r="Q193" s="169"/>
      <c r="R193" s="169"/>
      <c r="S193" s="174"/>
      <c r="T193" s="169"/>
      <c r="U193" s="169"/>
      <c r="V193" s="174"/>
      <c r="W193" s="169"/>
      <c r="X193" s="169"/>
      <c r="Y193" s="174"/>
      <c r="Z193" s="169"/>
      <c r="AA193" s="169"/>
      <c r="AB193" s="174"/>
      <c r="AC193" s="169"/>
      <c r="AD193" s="169"/>
      <c r="AE193" s="174"/>
      <c r="AF193" s="169"/>
      <c r="AG193" s="169"/>
      <c r="AH193" s="174"/>
      <c r="AI193" s="169"/>
      <c r="AJ193" s="169"/>
      <c r="AK193" s="169"/>
      <c r="AL193" s="169"/>
      <c r="AM193" s="169"/>
      <c r="AN193" s="174"/>
      <c r="AO193" s="169"/>
      <c r="AP193" s="169"/>
      <c r="AQ193" s="174"/>
      <c r="AR193" s="313"/>
    </row>
    <row r="194" spans="1:44" ht="31.15" customHeight="1" x14ac:dyDescent="0.3">
      <c r="A194" s="314"/>
      <c r="B194" s="315"/>
      <c r="C194" s="315"/>
      <c r="D194" s="172" t="s">
        <v>2</v>
      </c>
      <c r="E194" s="170">
        <f t="shared" si="196"/>
        <v>2163.6</v>
      </c>
      <c r="F194" s="170">
        <f t="shared" si="197"/>
        <v>2163.6</v>
      </c>
      <c r="G194" s="170">
        <f t="shared" si="65"/>
        <v>100</v>
      </c>
      <c r="H194" s="169"/>
      <c r="I194" s="169"/>
      <c r="J194" s="174"/>
      <c r="K194" s="169"/>
      <c r="L194" s="169"/>
      <c r="M194" s="174"/>
      <c r="N194" s="169"/>
      <c r="O194" s="169"/>
      <c r="P194" s="174"/>
      <c r="Q194" s="169"/>
      <c r="R194" s="169"/>
      <c r="S194" s="174"/>
      <c r="T194" s="169"/>
      <c r="U194" s="169"/>
      <c r="V194" s="174"/>
      <c r="W194" s="169"/>
      <c r="X194" s="169"/>
      <c r="Y194" s="174"/>
      <c r="Z194" s="169"/>
      <c r="AA194" s="169"/>
      <c r="AB194" s="174"/>
      <c r="AC194" s="159"/>
      <c r="AD194" s="169"/>
      <c r="AE194" s="174"/>
      <c r="AF194" s="159"/>
      <c r="AG194" s="169"/>
      <c r="AH194" s="174"/>
      <c r="AI194" s="159"/>
      <c r="AJ194" s="169"/>
      <c r="AK194" s="174"/>
      <c r="AL194" s="159">
        <v>2163.6</v>
      </c>
      <c r="AM194" s="159">
        <v>2163.6</v>
      </c>
      <c r="AN194" s="174"/>
      <c r="AO194" s="169"/>
      <c r="AP194" s="169"/>
      <c r="AQ194" s="174"/>
      <c r="AR194" s="313"/>
    </row>
    <row r="195" spans="1:44" ht="21.8" customHeight="1" x14ac:dyDescent="0.3">
      <c r="A195" s="314"/>
      <c r="B195" s="315"/>
      <c r="C195" s="315"/>
      <c r="D195" s="172" t="s">
        <v>43</v>
      </c>
      <c r="E195" s="170">
        <f t="shared" si="196"/>
        <v>540.9</v>
      </c>
      <c r="F195" s="170">
        <f t="shared" si="197"/>
        <v>540.9</v>
      </c>
      <c r="G195" s="170">
        <f t="shared" ref="G195:G293" si="269">F195/E195*100</f>
        <v>100</v>
      </c>
      <c r="H195" s="169"/>
      <c r="I195" s="169"/>
      <c r="J195" s="174"/>
      <c r="K195" s="169"/>
      <c r="L195" s="169"/>
      <c r="M195" s="174"/>
      <c r="N195" s="169"/>
      <c r="O195" s="169"/>
      <c r="P195" s="174"/>
      <c r="Q195" s="169"/>
      <c r="R195" s="169"/>
      <c r="S195" s="174"/>
      <c r="T195" s="169"/>
      <c r="U195" s="169"/>
      <c r="V195" s="174"/>
      <c r="W195" s="169"/>
      <c r="X195" s="169"/>
      <c r="Y195" s="174"/>
      <c r="Z195" s="169"/>
      <c r="AA195" s="169"/>
      <c r="AB195" s="174"/>
      <c r="AC195" s="159"/>
      <c r="AD195" s="169"/>
      <c r="AE195" s="174"/>
      <c r="AF195" s="159"/>
      <c r="AG195" s="169"/>
      <c r="AH195" s="174"/>
      <c r="AI195" s="159">
        <v>540.9</v>
      </c>
      <c r="AJ195" s="159">
        <v>540.9</v>
      </c>
      <c r="AK195" s="174"/>
      <c r="AL195" s="169"/>
      <c r="AM195" s="169"/>
      <c r="AN195" s="174"/>
      <c r="AO195" s="169"/>
      <c r="AP195" s="169"/>
      <c r="AQ195" s="174"/>
      <c r="AR195" s="313"/>
    </row>
    <row r="196" spans="1:44" ht="30.05" customHeight="1" x14ac:dyDescent="0.25">
      <c r="A196" s="314"/>
      <c r="B196" s="315"/>
      <c r="C196" s="315"/>
      <c r="D196" s="173" t="s">
        <v>272</v>
      </c>
      <c r="E196" s="170">
        <f t="shared" si="196"/>
        <v>0</v>
      </c>
      <c r="F196" s="170">
        <f t="shared" si="197"/>
        <v>0</v>
      </c>
      <c r="G196" s="170" t="e">
        <f t="shared" si="269"/>
        <v>#DIV/0!</v>
      </c>
      <c r="H196" s="169"/>
      <c r="I196" s="169"/>
      <c r="J196" s="174"/>
      <c r="K196" s="169"/>
      <c r="L196" s="169"/>
      <c r="M196" s="174"/>
      <c r="N196" s="169"/>
      <c r="O196" s="169"/>
      <c r="P196" s="174"/>
      <c r="Q196" s="169"/>
      <c r="R196" s="169"/>
      <c r="S196" s="174"/>
      <c r="T196" s="169"/>
      <c r="U196" s="169"/>
      <c r="V196" s="174"/>
      <c r="W196" s="169"/>
      <c r="X196" s="169"/>
      <c r="Y196" s="174"/>
      <c r="Z196" s="169"/>
      <c r="AA196" s="169"/>
      <c r="AB196" s="174"/>
      <c r="AC196" s="169"/>
      <c r="AD196" s="169"/>
      <c r="AE196" s="174"/>
      <c r="AF196" s="169"/>
      <c r="AG196" s="169"/>
      <c r="AH196" s="174"/>
      <c r="AI196" s="169"/>
      <c r="AJ196" s="169"/>
      <c r="AK196" s="174"/>
      <c r="AL196" s="169"/>
      <c r="AM196" s="169"/>
      <c r="AN196" s="174"/>
      <c r="AO196" s="169"/>
      <c r="AP196" s="169"/>
      <c r="AQ196" s="174"/>
      <c r="AR196" s="313"/>
    </row>
    <row r="197" spans="1:44" s="116" customFormat="1" ht="22.25" customHeight="1" x14ac:dyDescent="0.3">
      <c r="A197" s="314" t="s">
        <v>331</v>
      </c>
      <c r="B197" s="315" t="s">
        <v>457</v>
      </c>
      <c r="C197" s="315" t="s">
        <v>467</v>
      </c>
      <c r="D197" s="176" t="s">
        <v>41</v>
      </c>
      <c r="E197" s="170">
        <f t="shared" si="196"/>
        <v>4021.28</v>
      </c>
      <c r="F197" s="170">
        <f t="shared" si="197"/>
        <v>4021.28</v>
      </c>
      <c r="G197" s="170">
        <f t="shared" si="269"/>
        <v>100</v>
      </c>
      <c r="H197" s="170">
        <f>SUM(H198:H200)</f>
        <v>0</v>
      </c>
      <c r="I197" s="170">
        <f t="shared" ref="I197" si="270">SUM(I198:I200)</f>
        <v>0</v>
      </c>
      <c r="J197" s="170">
        <f t="shared" ref="J197" si="271">SUM(J198:J200)</f>
        <v>0</v>
      </c>
      <c r="K197" s="170">
        <f t="shared" ref="K197" si="272">SUM(K198:K200)</f>
        <v>0</v>
      </c>
      <c r="L197" s="170">
        <f t="shared" ref="L197" si="273">SUM(L198:L200)</f>
        <v>0</v>
      </c>
      <c r="M197" s="170">
        <f t="shared" ref="M197" si="274">SUM(M198:M200)</f>
        <v>0</v>
      </c>
      <c r="N197" s="170">
        <f t="shared" ref="N197" si="275">SUM(N198:N200)</f>
        <v>0</v>
      </c>
      <c r="O197" s="170">
        <f t="shared" ref="O197" si="276">SUM(O198:O200)</f>
        <v>0</v>
      </c>
      <c r="P197" s="170">
        <f t="shared" ref="P197" si="277">SUM(P198:P200)</f>
        <v>0</v>
      </c>
      <c r="Q197" s="170">
        <f t="shared" ref="Q197" si="278">SUM(Q198:Q200)</f>
        <v>0</v>
      </c>
      <c r="R197" s="170">
        <f t="shared" ref="R197" si="279">SUM(R198:R200)</f>
        <v>0</v>
      </c>
      <c r="S197" s="170">
        <f t="shared" ref="S197" si="280">SUM(S198:S200)</f>
        <v>0</v>
      </c>
      <c r="T197" s="170">
        <f t="shared" ref="T197" si="281">SUM(T198:T200)</f>
        <v>0</v>
      </c>
      <c r="U197" s="170">
        <f t="shared" ref="U197" si="282">SUM(U198:U200)</f>
        <v>0</v>
      </c>
      <c r="V197" s="170">
        <f t="shared" ref="V197" si="283">SUM(V198:V200)</f>
        <v>0</v>
      </c>
      <c r="W197" s="170">
        <f t="shared" ref="W197" si="284">SUM(W198:W200)</f>
        <v>0</v>
      </c>
      <c r="X197" s="170">
        <f t="shared" ref="X197" si="285">SUM(X198:X200)</f>
        <v>0</v>
      </c>
      <c r="Y197" s="170">
        <f t="shared" ref="Y197" si="286">SUM(Y198:Y200)</f>
        <v>0</v>
      </c>
      <c r="Z197" s="170">
        <f t="shared" ref="Z197" si="287">SUM(Z198:Z200)</f>
        <v>0</v>
      </c>
      <c r="AA197" s="170">
        <f t="shared" ref="AA197" si="288">SUM(AA198:AA200)</f>
        <v>0</v>
      </c>
      <c r="AB197" s="170">
        <f t="shared" ref="AB197" si="289">SUM(AB198:AB200)</f>
        <v>0</v>
      </c>
      <c r="AC197" s="170">
        <f t="shared" ref="AC197" si="290">SUM(AC198:AC200)</f>
        <v>0</v>
      </c>
      <c r="AD197" s="170">
        <f t="shared" ref="AD197" si="291">SUM(AD198:AD200)</f>
        <v>0</v>
      </c>
      <c r="AE197" s="170">
        <f t="shared" ref="AE197" si="292">SUM(AE198:AE200)</f>
        <v>0</v>
      </c>
      <c r="AF197" s="170">
        <f t="shared" ref="AF197" si="293">SUM(AF198:AF200)</f>
        <v>0</v>
      </c>
      <c r="AG197" s="170">
        <f t="shared" ref="AG197" si="294">SUM(AG198:AG200)</f>
        <v>0</v>
      </c>
      <c r="AH197" s="170">
        <f t="shared" ref="AH197" si="295">SUM(AH198:AH200)</f>
        <v>0</v>
      </c>
      <c r="AI197" s="170">
        <f t="shared" ref="AI197" si="296">SUM(AI198:AI200)</f>
        <v>0</v>
      </c>
      <c r="AJ197" s="170">
        <f t="shared" ref="AJ197" si="297">SUM(AJ198:AJ200)</f>
        <v>0</v>
      </c>
      <c r="AK197" s="170">
        <f t="shared" ref="AK197" si="298">SUM(AK198:AK200)</f>
        <v>0</v>
      </c>
      <c r="AL197" s="170">
        <f t="shared" ref="AL197" si="299">SUM(AL198:AL200)</f>
        <v>2081.6840000000002</v>
      </c>
      <c r="AM197" s="170">
        <f t="shared" ref="AM197" si="300">SUM(AM198:AM200)</f>
        <v>2081.6840000000002</v>
      </c>
      <c r="AN197" s="170">
        <f t="shared" ref="AN197" si="301">SUM(AN198:AN200)</f>
        <v>0</v>
      </c>
      <c r="AO197" s="170">
        <f t="shared" ref="AO197" si="302">SUM(AO198:AO200)</f>
        <v>1939.596</v>
      </c>
      <c r="AP197" s="170">
        <f t="shared" ref="AP197" si="303">SUM(AP198:AP200)</f>
        <v>1939.596</v>
      </c>
      <c r="AQ197" s="170">
        <f t="shared" ref="AQ197" si="304">SUM(AQ198:AQ200)</f>
        <v>0</v>
      </c>
      <c r="AR197" s="313"/>
    </row>
    <row r="198" spans="1:44" x14ac:dyDescent="0.3">
      <c r="A198" s="314"/>
      <c r="B198" s="315"/>
      <c r="C198" s="315"/>
      <c r="D198" s="172" t="s">
        <v>37</v>
      </c>
      <c r="E198" s="170">
        <f t="shared" si="196"/>
        <v>0</v>
      </c>
      <c r="F198" s="170">
        <f t="shared" si="197"/>
        <v>0</v>
      </c>
      <c r="G198" s="170" t="e">
        <f t="shared" si="269"/>
        <v>#DIV/0!</v>
      </c>
      <c r="H198" s="169"/>
      <c r="I198" s="169"/>
      <c r="J198" s="174"/>
      <c r="K198" s="169"/>
      <c r="L198" s="169"/>
      <c r="M198" s="174"/>
      <c r="N198" s="169"/>
      <c r="O198" s="169"/>
      <c r="P198" s="174"/>
      <c r="Q198" s="169"/>
      <c r="R198" s="169"/>
      <c r="S198" s="174"/>
      <c r="T198" s="169"/>
      <c r="U198" s="169"/>
      <c r="V198" s="174"/>
      <c r="W198" s="169"/>
      <c r="X198" s="169"/>
      <c r="Y198" s="174"/>
      <c r="Z198" s="169"/>
      <c r="AA198" s="169"/>
      <c r="AB198" s="174"/>
      <c r="AC198" s="169"/>
      <c r="AD198" s="169"/>
      <c r="AE198" s="174"/>
      <c r="AF198" s="169"/>
      <c r="AG198" s="169"/>
      <c r="AH198" s="174"/>
      <c r="AI198" s="169"/>
      <c r="AJ198" s="169"/>
      <c r="AK198" s="169"/>
      <c r="AL198" s="169"/>
      <c r="AM198" s="169"/>
      <c r="AN198" s="174"/>
      <c r="AO198" s="169"/>
      <c r="AP198" s="169"/>
      <c r="AQ198" s="174"/>
      <c r="AR198" s="313"/>
    </row>
    <row r="199" spans="1:44" ht="31.15" customHeight="1" x14ac:dyDescent="0.3">
      <c r="A199" s="314"/>
      <c r="B199" s="315"/>
      <c r="C199" s="315"/>
      <c r="D199" s="172" t="s">
        <v>2</v>
      </c>
      <c r="E199" s="170">
        <f t="shared" si="196"/>
        <v>1939.596</v>
      </c>
      <c r="F199" s="170">
        <f t="shared" si="197"/>
        <v>1939.596</v>
      </c>
      <c r="G199" s="170">
        <f t="shared" si="269"/>
        <v>100</v>
      </c>
      <c r="H199" s="169"/>
      <c r="I199" s="169"/>
      <c r="J199" s="174"/>
      <c r="K199" s="169"/>
      <c r="L199" s="169"/>
      <c r="M199" s="174"/>
      <c r="N199" s="169"/>
      <c r="O199" s="169"/>
      <c r="P199" s="174"/>
      <c r="Q199" s="169"/>
      <c r="R199" s="169"/>
      <c r="S199" s="174"/>
      <c r="T199" s="169"/>
      <c r="U199" s="169"/>
      <c r="V199" s="174"/>
      <c r="W199" s="169"/>
      <c r="X199" s="169"/>
      <c r="Y199" s="174"/>
      <c r="Z199" s="169"/>
      <c r="AA199" s="169"/>
      <c r="AB199" s="174"/>
      <c r="AC199" s="159"/>
      <c r="AD199" s="169"/>
      <c r="AE199" s="174"/>
      <c r="AF199" s="159"/>
      <c r="AG199" s="169"/>
      <c r="AH199" s="174"/>
      <c r="AI199" s="159"/>
      <c r="AJ199" s="169"/>
      <c r="AK199" s="174"/>
      <c r="AL199" s="159"/>
      <c r="AM199" s="169"/>
      <c r="AN199" s="174"/>
      <c r="AO199" s="159">
        <v>1939.596</v>
      </c>
      <c r="AP199" s="159">
        <v>1939.596</v>
      </c>
      <c r="AQ199" s="174"/>
      <c r="AR199" s="313"/>
    </row>
    <row r="200" spans="1:44" ht="21.8" customHeight="1" x14ac:dyDescent="0.3">
      <c r="A200" s="314"/>
      <c r="B200" s="315"/>
      <c r="C200" s="315"/>
      <c r="D200" s="172" t="s">
        <v>43</v>
      </c>
      <c r="E200" s="170">
        <f t="shared" si="196"/>
        <v>2081.6840000000002</v>
      </c>
      <c r="F200" s="170">
        <f t="shared" si="197"/>
        <v>2081.6840000000002</v>
      </c>
      <c r="G200" s="170">
        <f t="shared" si="269"/>
        <v>100</v>
      </c>
      <c r="H200" s="169"/>
      <c r="I200" s="169"/>
      <c r="J200" s="174"/>
      <c r="K200" s="169"/>
      <c r="L200" s="169"/>
      <c r="M200" s="174"/>
      <c r="N200" s="169"/>
      <c r="O200" s="169"/>
      <c r="P200" s="174"/>
      <c r="Q200" s="169"/>
      <c r="R200" s="169"/>
      <c r="S200" s="174"/>
      <c r="T200" s="169"/>
      <c r="U200" s="169"/>
      <c r="V200" s="174"/>
      <c r="W200" s="169"/>
      <c r="X200" s="169"/>
      <c r="Y200" s="174"/>
      <c r="Z200" s="169"/>
      <c r="AA200" s="169"/>
      <c r="AB200" s="174"/>
      <c r="AC200" s="159"/>
      <c r="AD200" s="169"/>
      <c r="AE200" s="174"/>
      <c r="AF200" s="159"/>
      <c r="AG200" s="169"/>
      <c r="AH200" s="174"/>
      <c r="AI200" s="159"/>
      <c r="AJ200" s="169"/>
      <c r="AK200" s="174"/>
      <c r="AL200" s="159">
        <f>1596.785+484.899</f>
        <v>2081.6840000000002</v>
      </c>
      <c r="AM200" s="159">
        <f>1596.785+484.899</f>
        <v>2081.6840000000002</v>
      </c>
      <c r="AN200" s="174"/>
      <c r="AO200" s="169"/>
      <c r="AP200" s="169"/>
      <c r="AQ200" s="174"/>
      <c r="AR200" s="313"/>
    </row>
    <row r="201" spans="1:44" ht="30.05" customHeight="1" x14ac:dyDescent="0.25">
      <c r="A201" s="314"/>
      <c r="B201" s="315"/>
      <c r="C201" s="315"/>
      <c r="D201" s="173" t="s">
        <v>272</v>
      </c>
      <c r="E201" s="170">
        <f t="shared" si="196"/>
        <v>0</v>
      </c>
      <c r="F201" s="170">
        <f t="shared" si="197"/>
        <v>0</v>
      </c>
      <c r="G201" s="170" t="e">
        <f t="shared" si="269"/>
        <v>#DIV/0!</v>
      </c>
      <c r="H201" s="169"/>
      <c r="I201" s="169"/>
      <c r="J201" s="174"/>
      <c r="K201" s="169"/>
      <c r="L201" s="169"/>
      <c r="M201" s="174"/>
      <c r="N201" s="169"/>
      <c r="O201" s="169"/>
      <c r="P201" s="174"/>
      <c r="Q201" s="169"/>
      <c r="R201" s="169"/>
      <c r="S201" s="174"/>
      <c r="T201" s="169"/>
      <c r="U201" s="169"/>
      <c r="V201" s="174"/>
      <c r="W201" s="169"/>
      <c r="X201" s="169"/>
      <c r="Y201" s="174"/>
      <c r="Z201" s="169"/>
      <c r="AA201" s="169"/>
      <c r="AB201" s="174"/>
      <c r="AC201" s="169"/>
      <c r="AD201" s="169"/>
      <c r="AE201" s="174"/>
      <c r="AF201" s="169"/>
      <c r="AG201" s="169"/>
      <c r="AH201" s="174"/>
      <c r="AI201" s="169"/>
      <c r="AJ201" s="169"/>
      <c r="AK201" s="174"/>
      <c r="AL201" s="169"/>
      <c r="AM201" s="169"/>
      <c r="AN201" s="174"/>
      <c r="AO201" s="169"/>
      <c r="AP201" s="169"/>
      <c r="AQ201" s="174"/>
      <c r="AR201" s="313"/>
    </row>
    <row r="202" spans="1:44" s="116" customFormat="1" ht="22.25" customHeight="1" x14ac:dyDescent="0.3">
      <c r="A202" s="314" t="s">
        <v>332</v>
      </c>
      <c r="B202" s="315" t="s">
        <v>458</v>
      </c>
      <c r="C202" s="315" t="s">
        <v>467</v>
      </c>
      <c r="D202" s="176" t="s">
        <v>41</v>
      </c>
      <c r="E202" s="170">
        <f t="shared" si="196"/>
        <v>1762.9</v>
      </c>
      <c r="F202" s="170">
        <f t="shared" si="197"/>
        <v>1736.3565000000001</v>
      </c>
      <c r="G202" s="170">
        <f t="shared" si="269"/>
        <v>98.494327528504172</v>
      </c>
      <c r="H202" s="170">
        <f>SUM(H203:H205)</f>
        <v>0</v>
      </c>
      <c r="I202" s="170">
        <f t="shared" ref="I202" si="305">SUM(I203:I205)</f>
        <v>0</v>
      </c>
      <c r="J202" s="170">
        <f t="shared" ref="J202" si="306">SUM(J203:J205)</f>
        <v>0</v>
      </c>
      <c r="K202" s="170">
        <f t="shared" ref="K202" si="307">SUM(K203:K205)</f>
        <v>0</v>
      </c>
      <c r="L202" s="170">
        <f t="shared" ref="L202" si="308">SUM(L203:L205)</f>
        <v>0</v>
      </c>
      <c r="M202" s="170">
        <f t="shared" ref="M202" si="309">SUM(M203:M205)</f>
        <v>0</v>
      </c>
      <c r="N202" s="170">
        <f t="shared" ref="N202" si="310">SUM(N203:N205)</f>
        <v>0</v>
      </c>
      <c r="O202" s="170">
        <f t="shared" ref="O202" si="311">SUM(O203:O205)</f>
        <v>0</v>
      </c>
      <c r="P202" s="170">
        <f t="shared" ref="P202" si="312">SUM(P203:P205)</f>
        <v>0</v>
      </c>
      <c r="Q202" s="170">
        <f t="shared" ref="Q202" si="313">SUM(Q203:Q205)</f>
        <v>0</v>
      </c>
      <c r="R202" s="170">
        <f t="shared" ref="R202" si="314">SUM(R203:R205)</f>
        <v>0</v>
      </c>
      <c r="S202" s="170">
        <f t="shared" ref="S202" si="315">SUM(S203:S205)</f>
        <v>0</v>
      </c>
      <c r="T202" s="170">
        <f t="shared" ref="T202" si="316">SUM(T203:T205)</f>
        <v>0</v>
      </c>
      <c r="U202" s="170">
        <f t="shared" ref="U202" si="317">SUM(U203:U205)</f>
        <v>0</v>
      </c>
      <c r="V202" s="170">
        <f t="shared" ref="V202" si="318">SUM(V203:V205)</f>
        <v>0</v>
      </c>
      <c r="W202" s="170">
        <f t="shared" ref="W202" si="319">SUM(W203:W205)</f>
        <v>0</v>
      </c>
      <c r="X202" s="170">
        <f t="shared" ref="X202" si="320">SUM(X203:X205)</f>
        <v>0</v>
      </c>
      <c r="Y202" s="170">
        <f t="shared" ref="Y202" si="321">SUM(Y203:Y205)</f>
        <v>0</v>
      </c>
      <c r="Z202" s="170">
        <f t="shared" ref="Z202" si="322">SUM(Z203:Z205)</f>
        <v>0</v>
      </c>
      <c r="AA202" s="170">
        <f t="shared" ref="AA202" si="323">SUM(AA203:AA205)</f>
        <v>0</v>
      </c>
      <c r="AB202" s="170">
        <f t="shared" ref="AB202" si="324">SUM(AB203:AB205)</f>
        <v>0</v>
      </c>
      <c r="AC202" s="170">
        <f t="shared" ref="AC202" si="325">SUM(AC203:AC205)</f>
        <v>0</v>
      </c>
      <c r="AD202" s="170">
        <f t="shared" ref="AD202" si="326">SUM(AD203:AD205)</f>
        <v>0</v>
      </c>
      <c r="AE202" s="170">
        <f t="shared" ref="AE202" si="327">SUM(AE203:AE205)</f>
        <v>0</v>
      </c>
      <c r="AF202" s="170">
        <f t="shared" ref="AF202" si="328">SUM(AF203:AF205)</f>
        <v>1736.3565000000001</v>
      </c>
      <c r="AG202" s="170">
        <f t="shared" ref="AG202" si="329">SUM(AG203:AG205)</f>
        <v>1736.3565000000001</v>
      </c>
      <c r="AH202" s="170">
        <f t="shared" ref="AH202" si="330">SUM(AH203:AH205)</f>
        <v>0</v>
      </c>
      <c r="AI202" s="170">
        <f t="shared" ref="AI202" si="331">SUM(AI203:AI205)</f>
        <v>0</v>
      </c>
      <c r="AJ202" s="170">
        <f t="shared" ref="AJ202" si="332">SUM(AJ203:AJ205)</f>
        <v>0</v>
      </c>
      <c r="AK202" s="170">
        <f t="shared" ref="AK202" si="333">SUM(AK203:AK205)</f>
        <v>0</v>
      </c>
      <c r="AL202" s="170">
        <f t="shared" ref="AL202" si="334">SUM(AL203:AL205)</f>
        <v>0</v>
      </c>
      <c r="AM202" s="170">
        <f t="shared" ref="AM202" si="335">SUM(AM203:AM205)</f>
        <v>0</v>
      </c>
      <c r="AN202" s="170">
        <f t="shared" ref="AN202" si="336">SUM(AN203:AN205)</f>
        <v>0</v>
      </c>
      <c r="AO202" s="170">
        <f t="shared" ref="AO202" si="337">SUM(AO203:AO205)</f>
        <v>26.543499999999995</v>
      </c>
      <c r="AP202" s="170">
        <f t="shared" ref="AP202" si="338">SUM(AP203:AP205)</f>
        <v>0</v>
      </c>
      <c r="AQ202" s="170">
        <f t="shared" ref="AQ202" si="339">SUM(AQ203:AQ205)</f>
        <v>0</v>
      </c>
      <c r="AR202" s="313"/>
    </row>
    <row r="203" spans="1:44" x14ac:dyDescent="0.3">
      <c r="A203" s="314"/>
      <c r="B203" s="315"/>
      <c r="C203" s="315"/>
      <c r="D203" s="172" t="s">
        <v>37</v>
      </c>
      <c r="E203" s="170">
        <f t="shared" si="196"/>
        <v>0</v>
      </c>
      <c r="F203" s="170">
        <f t="shared" si="197"/>
        <v>0</v>
      </c>
      <c r="G203" s="170" t="e">
        <f t="shared" si="269"/>
        <v>#DIV/0!</v>
      </c>
      <c r="H203" s="169"/>
      <c r="I203" s="169"/>
      <c r="J203" s="174"/>
      <c r="K203" s="169"/>
      <c r="L203" s="169"/>
      <c r="M203" s="174"/>
      <c r="N203" s="169"/>
      <c r="O203" s="169"/>
      <c r="P203" s="174"/>
      <c r="Q203" s="169"/>
      <c r="R203" s="169"/>
      <c r="S203" s="174"/>
      <c r="T203" s="169"/>
      <c r="U203" s="169"/>
      <c r="V203" s="174"/>
      <c r="W203" s="169"/>
      <c r="X203" s="169"/>
      <c r="Y203" s="174"/>
      <c r="Z203" s="169"/>
      <c r="AA203" s="169"/>
      <c r="AB203" s="174"/>
      <c r="AC203" s="169"/>
      <c r="AD203" s="169"/>
      <c r="AE203" s="174"/>
      <c r="AF203" s="169"/>
      <c r="AG203" s="169"/>
      <c r="AH203" s="174"/>
      <c r="AI203" s="169"/>
      <c r="AJ203" s="169"/>
      <c r="AK203" s="169"/>
      <c r="AL203" s="169"/>
      <c r="AM203" s="169"/>
      <c r="AN203" s="174"/>
      <c r="AO203" s="169"/>
      <c r="AP203" s="169"/>
      <c r="AQ203" s="174"/>
      <c r="AR203" s="313"/>
    </row>
    <row r="204" spans="1:44" ht="31.15" customHeight="1" x14ac:dyDescent="0.3">
      <c r="A204" s="314"/>
      <c r="B204" s="315"/>
      <c r="C204" s="315"/>
      <c r="D204" s="172" t="s">
        <v>2</v>
      </c>
      <c r="E204" s="170">
        <f t="shared" si="196"/>
        <v>0</v>
      </c>
      <c r="F204" s="170">
        <f t="shared" si="197"/>
        <v>0</v>
      </c>
      <c r="G204" s="170" t="e">
        <f t="shared" si="269"/>
        <v>#DIV/0!</v>
      </c>
      <c r="H204" s="169"/>
      <c r="I204" s="169"/>
      <c r="J204" s="174"/>
      <c r="K204" s="169"/>
      <c r="L204" s="169"/>
      <c r="M204" s="174"/>
      <c r="N204" s="169"/>
      <c r="O204" s="169"/>
      <c r="P204" s="174"/>
      <c r="Q204" s="169"/>
      <c r="R204" s="169"/>
      <c r="S204" s="174"/>
      <c r="T204" s="169"/>
      <c r="U204" s="169"/>
      <c r="V204" s="174"/>
      <c r="W204" s="169"/>
      <c r="X204" s="169"/>
      <c r="Y204" s="174"/>
      <c r="Z204" s="169"/>
      <c r="AA204" s="169"/>
      <c r="AB204" s="174"/>
      <c r="AC204" s="159"/>
      <c r="AD204" s="169"/>
      <c r="AE204" s="174"/>
      <c r="AF204" s="169"/>
      <c r="AG204" s="169"/>
      <c r="AH204" s="174"/>
      <c r="AI204" s="169"/>
      <c r="AJ204" s="169"/>
      <c r="AK204" s="174"/>
      <c r="AL204" s="169"/>
      <c r="AM204" s="169"/>
      <c r="AN204" s="174"/>
      <c r="AO204" s="169"/>
      <c r="AP204" s="169"/>
      <c r="AQ204" s="174"/>
      <c r="AR204" s="313"/>
    </row>
    <row r="205" spans="1:44" ht="21.8" customHeight="1" x14ac:dyDescent="0.3">
      <c r="A205" s="314"/>
      <c r="B205" s="315"/>
      <c r="C205" s="315"/>
      <c r="D205" s="172" t="s">
        <v>43</v>
      </c>
      <c r="E205" s="170">
        <f t="shared" si="196"/>
        <v>1762.9</v>
      </c>
      <c r="F205" s="170">
        <f t="shared" si="197"/>
        <v>1736.3565000000001</v>
      </c>
      <c r="G205" s="170">
        <f t="shared" si="269"/>
        <v>98.494327528504172</v>
      </c>
      <c r="H205" s="169"/>
      <c r="I205" s="169"/>
      <c r="J205" s="174"/>
      <c r="K205" s="169"/>
      <c r="L205" s="169"/>
      <c r="M205" s="174"/>
      <c r="N205" s="169"/>
      <c r="O205" s="169"/>
      <c r="P205" s="174"/>
      <c r="Q205" s="169"/>
      <c r="R205" s="169"/>
      <c r="S205" s="174"/>
      <c r="T205" s="169"/>
      <c r="U205" s="169"/>
      <c r="V205" s="174"/>
      <c r="W205" s="169"/>
      <c r="X205" s="169"/>
      <c r="Y205" s="174"/>
      <c r="Z205" s="169"/>
      <c r="AA205" s="169"/>
      <c r="AB205" s="174"/>
      <c r="AC205" s="159"/>
      <c r="AD205" s="169"/>
      <c r="AE205" s="174"/>
      <c r="AF205" s="159">
        <v>1736.3565000000001</v>
      </c>
      <c r="AG205" s="159">
        <v>1736.3565000000001</v>
      </c>
      <c r="AH205" s="174"/>
      <c r="AI205" s="159"/>
      <c r="AJ205" s="169"/>
      <c r="AK205" s="174"/>
      <c r="AL205" s="159"/>
      <c r="AM205" s="169"/>
      <c r="AN205" s="174"/>
      <c r="AO205" s="159">
        <f>1762.9-1736.3565</f>
        <v>26.543499999999995</v>
      </c>
      <c r="AP205" s="169"/>
      <c r="AQ205" s="174"/>
      <c r="AR205" s="313"/>
    </row>
    <row r="206" spans="1:44" ht="30.05" customHeight="1" x14ac:dyDescent="0.25">
      <c r="A206" s="314"/>
      <c r="B206" s="315"/>
      <c r="C206" s="315"/>
      <c r="D206" s="173" t="s">
        <v>272</v>
      </c>
      <c r="E206" s="170">
        <f t="shared" si="196"/>
        <v>0</v>
      </c>
      <c r="F206" s="170">
        <f t="shared" si="197"/>
        <v>0</v>
      </c>
      <c r="G206" s="170" t="e">
        <f t="shared" si="269"/>
        <v>#DIV/0!</v>
      </c>
      <c r="H206" s="169"/>
      <c r="I206" s="169"/>
      <c r="J206" s="174"/>
      <c r="K206" s="169"/>
      <c r="L206" s="169"/>
      <c r="M206" s="174"/>
      <c r="N206" s="169"/>
      <c r="O206" s="169"/>
      <c r="P206" s="174"/>
      <c r="Q206" s="169"/>
      <c r="R206" s="169"/>
      <c r="S206" s="174"/>
      <c r="T206" s="169"/>
      <c r="U206" s="169"/>
      <c r="V206" s="174"/>
      <c r="W206" s="169"/>
      <c r="X206" s="169"/>
      <c r="Y206" s="174"/>
      <c r="Z206" s="169"/>
      <c r="AA206" s="169"/>
      <c r="AB206" s="174"/>
      <c r="AC206" s="169"/>
      <c r="AD206" s="169"/>
      <c r="AE206" s="174"/>
      <c r="AF206" s="169"/>
      <c r="AG206" s="169"/>
      <c r="AH206" s="174"/>
      <c r="AI206" s="169"/>
      <c r="AJ206" s="169"/>
      <c r="AK206" s="174"/>
      <c r="AL206" s="169"/>
      <c r="AM206" s="169"/>
      <c r="AN206" s="174"/>
      <c r="AO206" s="169"/>
      <c r="AP206" s="169"/>
      <c r="AQ206" s="174"/>
      <c r="AR206" s="313"/>
    </row>
    <row r="207" spans="1:44" s="116" customFormat="1" ht="22.25" customHeight="1" x14ac:dyDescent="0.3">
      <c r="A207" s="314" t="s">
        <v>333</v>
      </c>
      <c r="B207" s="315" t="s">
        <v>459</v>
      </c>
      <c r="C207" s="315" t="s">
        <v>467</v>
      </c>
      <c r="D207" s="176" t="s">
        <v>41</v>
      </c>
      <c r="E207" s="170">
        <f t="shared" si="196"/>
        <v>1781.9</v>
      </c>
      <c r="F207" s="170">
        <f t="shared" si="197"/>
        <v>1781.9</v>
      </c>
      <c r="G207" s="170">
        <f t="shared" si="269"/>
        <v>100</v>
      </c>
      <c r="H207" s="170">
        <f>SUM(H208:H210)</f>
        <v>0</v>
      </c>
      <c r="I207" s="170">
        <f t="shared" ref="I207" si="340">SUM(I208:I210)</f>
        <v>0</v>
      </c>
      <c r="J207" s="170">
        <f t="shared" ref="J207" si="341">SUM(J208:J210)</f>
        <v>0</v>
      </c>
      <c r="K207" s="170">
        <f t="shared" ref="K207" si="342">SUM(K208:K210)</f>
        <v>0</v>
      </c>
      <c r="L207" s="170">
        <f t="shared" ref="L207" si="343">SUM(L208:L210)</f>
        <v>0</v>
      </c>
      <c r="M207" s="170">
        <f t="shared" ref="M207" si="344">SUM(M208:M210)</f>
        <v>0</v>
      </c>
      <c r="N207" s="170">
        <f t="shared" ref="N207" si="345">SUM(N208:N210)</f>
        <v>0</v>
      </c>
      <c r="O207" s="170">
        <f t="shared" ref="O207" si="346">SUM(O208:O210)</f>
        <v>0</v>
      </c>
      <c r="P207" s="170">
        <f t="shared" ref="P207" si="347">SUM(P208:P210)</f>
        <v>0</v>
      </c>
      <c r="Q207" s="170">
        <f t="shared" ref="Q207" si="348">SUM(Q208:Q210)</f>
        <v>0</v>
      </c>
      <c r="R207" s="170">
        <f t="shared" ref="R207" si="349">SUM(R208:R210)</f>
        <v>0</v>
      </c>
      <c r="S207" s="170">
        <f t="shared" ref="S207" si="350">SUM(S208:S210)</f>
        <v>0</v>
      </c>
      <c r="T207" s="170">
        <f t="shared" ref="T207" si="351">SUM(T208:T210)</f>
        <v>0</v>
      </c>
      <c r="U207" s="170">
        <f t="shared" ref="U207" si="352">SUM(U208:U210)</f>
        <v>0</v>
      </c>
      <c r="V207" s="170">
        <f t="shared" ref="V207" si="353">SUM(V208:V210)</f>
        <v>0</v>
      </c>
      <c r="W207" s="170">
        <f t="shared" ref="W207" si="354">SUM(W208:W210)</f>
        <v>0</v>
      </c>
      <c r="X207" s="170">
        <f t="shared" ref="X207" si="355">SUM(X208:X210)</f>
        <v>0</v>
      </c>
      <c r="Y207" s="170">
        <f t="shared" ref="Y207" si="356">SUM(Y208:Y210)</f>
        <v>0</v>
      </c>
      <c r="Z207" s="170">
        <f t="shared" ref="Z207" si="357">SUM(Z208:Z210)</f>
        <v>0</v>
      </c>
      <c r="AA207" s="170">
        <f t="shared" ref="AA207" si="358">SUM(AA208:AA210)</f>
        <v>0</v>
      </c>
      <c r="AB207" s="170">
        <f t="shared" ref="AB207" si="359">SUM(AB208:AB210)</f>
        <v>0</v>
      </c>
      <c r="AC207" s="170">
        <f t="shared" ref="AC207" si="360">SUM(AC208:AC210)</f>
        <v>1135.4114400000001</v>
      </c>
      <c r="AD207" s="170">
        <f t="shared" ref="AD207" si="361">SUM(AD208:AD210)</f>
        <v>1135.4114400000001</v>
      </c>
      <c r="AE207" s="170">
        <f t="shared" ref="AE207" si="362">SUM(AE208:AE210)</f>
        <v>0</v>
      </c>
      <c r="AF207" s="170">
        <f t="shared" ref="AF207" si="363">SUM(AF208:AF210)</f>
        <v>646.48856000000001</v>
      </c>
      <c r="AG207" s="170">
        <f t="shared" ref="AG207" si="364">SUM(AG208:AG210)</f>
        <v>646.48856000000001</v>
      </c>
      <c r="AH207" s="170">
        <f t="shared" ref="AH207" si="365">SUM(AH208:AH210)</f>
        <v>0</v>
      </c>
      <c r="AI207" s="170">
        <f t="shared" ref="AI207" si="366">SUM(AI208:AI210)</f>
        <v>0</v>
      </c>
      <c r="AJ207" s="170">
        <f t="shared" ref="AJ207" si="367">SUM(AJ208:AJ210)</f>
        <v>0</v>
      </c>
      <c r="AK207" s="170">
        <f t="shared" ref="AK207" si="368">SUM(AK208:AK210)</f>
        <v>0</v>
      </c>
      <c r="AL207" s="170">
        <f t="shared" ref="AL207" si="369">SUM(AL208:AL210)</f>
        <v>0</v>
      </c>
      <c r="AM207" s="170">
        <f t="shared" ref="AM207" si="370">SUM(AM208:AM210)</f>
        <v>0</v>
      </c>
      <c r="AN207" s="170">
        <f t="shared" ref="AN207" si="371">SUM(AN208:AN210)</f>
        <v>0</v>
      </c>
      <c r="AO207" s="170">
        <f t="shared" ref="AO207" si="372">SUM(AO208:AO210)</f>
        <v>0</v>
      </c>
      <c r="AP207" s="170">
        <f t="shared" ref="AP207" si="373">SUM(AP208:AP210)</f>
        <v>0</v>
      </c>
      <c r="AQ207" s="170">
        <f t="shared" ref="AQ207" si="374">SUM(AQ208:AQ210)</f>
        <v>0</v>
      </c>
      <c r="AR207" s="313"/>
    </row>
    <row r="208" spans="1:44" x14ac:dyDescent="0.3">
      <c r="A208" s="314"/>
      <c r="B208" s="315"/>
      <c r="C208" s="315"/>
      <c r="D208" s="172" t="s">
        <v>37</v>
      </c>
      <c r="E208" s="170">
        <f t="shared" si="196"/>
        <v>0</v>
      </c>
      <c r="F208" s="170">
        <f t="shared" si="197"/>
        <v>0</v>
      </c>
      <c r="G208" s="170" t="e">
        <f t="shared" si="269"/>
        <v>#DIV/0!</v>
      </c>
      <c r="H208" s="169"/>
      <c r="I208" s="169"/>
      <c r="J208" s="174"/>
      <c r="K208" s="169"/>
      <c r="L208" s="169"/>
      <c r="M208" s="174"/>
      <c r="N208" s="169"/>
      <c r="O208" s="169"/>
      <c r="P208" s="174"/>
      <c r="Q208" s="169"/>
      <c r="R208" s="169"/>
      <c r="S208" s="174"/>
      <c r="T208" s="169"/>
      <c r="U208" s="169"/>
      <c r="V208" s="174"/>
      <c r="W208" s="169"/>
      <c r="X208" s="169"/>
      <c r="Y208" s="174"/>
      <c r="Z208" s="169"/>
      <c r="AA208" s="169"/>
      <c r="AB208" s="174"/>
      <c r="AC208" s="169"/>
      <c r="AD208" s="169"/>
      <c r="AE208" s="174"/>
      <c r="AF208" s="169"/>
      <c r="AG208" s="169"/>
      <c r="AH208" s="174"/>
      <c r="AI208" s="169"/>
      <c r="AJ208" s="169"/>
      <c r="AK208" s="169"/>
      <c r="AL208" s="169"/>
      <c r="AM208" s="169"/>
      <c r="AN208" s="174"/>
      <c r="AO208" s="169"/>
      <c r="AP208" s="169"/>
      <c r="AQ208" s="174"/>
      <c r="AR208" s="313"/>
    </row>
    <row r="209" spans="1:44" ht="31.15" customHeight="1" x14ac:dyDescent="0.3">
      <c r="A209" s="314"/>
      <c r="B209" s="315"/>
      <c r="C209" s="315"/>
      <c r="D209" s="172" t="s">
        <v>2</v>
      </c>
      <c r="E209" s="170">
        <f t="shared" si="196"/>
        <v>0</v>
      </c>
      <c r="F209" s="170">
        <f t="shared" si="197"/>
        <v>0</v>
      </c>
      <c r="G209" s="170" t="e">
        <f t="shared" si="269"/>
        <v>#DIV/0!</v>
      </c>
      <c r="H209" s="169"/>
      <c r="I209" s="169"/>
      <c r="J209" s="174"/>
      <c r="K209" s="169"/>
      <c r="L209" s="169"/>
      <c r="M209" s="174"/>
      <c r="N209" s="169"/>
      <c r="O209" s="169"/>
      <c r="P209" s="174"/>
      <c r="Q209" s="169"/>
      <c r="R209" s="169"/>
      <c r="S209" s="174"/>
      <c r="T209" s="169"/>
      <c r="U209" s="169"/>
      <c r="V209" s="174"/>
      <c r="W209" s="169"/>
      <c r="X209" s="169"/>
      <c r="Y209" s="174"/>
      <c r="Z209" s="169"/>
      <c r="AA209" s="169"/>
      <c r="AB209" s="174"/>
      <c r="AC209" s="169"/>
      <c r="AD209" s="169"/>
      <c r="AE209" s="174"/>
      <c r="AF209" s="169"/>
      <c r="AG209" s="169"/>
      <c r="AH209" s="174"/>
      <c r="AI209" s="169"/>
      <c r="AJ209" s="169"/>
      <c r="AK209" s="174"/>
      <c r="AL209" s="169"/>
      <c r="AM209" s="169"/>
      <c r="AN209" s="174"/>
      <c r="AO209" s="169"/>
      <c r="AP209" s="169"/>
      <c r="AQ209" s="174"/>
      <c r="AR209" s="313"/>
    </row>
    <row r="210" spans="1:44" ht="21.8" customHeight="1" x14ac:dyDescent="0.3">
      <c r="A210" s="314"/>
      <c r="B210" s="315"/>
      <c r="C210" s="315"/>
      <c r="D210" s="172" t="s">
        <v>43</v>
      </c>
      <c r="E210" s="170">
        <f t="shared" si="196"/>
        <v>1781.9</v>
      </c>
      <c r="F210" s="170">
        <f t="shared" si="197"/>
        <v>1781.9</v>
      </c>
      <c r="G210" s="170">
        <f t="shared" si="269"/>
        <v>100</v>
      </c>
      <c r="H210" s="169"/>
      <c r="I210" s="169"/>
      <c r="J210" s="174"/>
      <c r="K210" s="169"/>
      <c r="L210" s="169"/>
      <c r="M210" s="174"/>
      <c r="N210" s="169"/>
      <c r="O210" s="169"/>
      <c r="P210" s="174"/>
      <c r="Q210" s="169"/>
      <c r="R210" s="169"/>
      <c r="S210" s="174"/>
      <c r="T210" s="169"/>
      <c r="U210" s="169"/>
      <c r="V210" s="174"/>
      <c r="W210" s="169"/>
      <c r="X210" s="169"/>
      <c r="Y210" s="174"/>
      <c r="Z210" s="169"/>
      <c r="AA210" s="169"/>
      <c r="AB210" s="174"/>
      <c r="AC210" s="159">
        <v>1135.4114400000001</v>
      </c>
      <c r="AD210" s="159">
        <v>1135.4114400000001</v>
      </c>
      <c r="AE210" s="174"/>
      <c r="AF210" s="159">
        <f>1781.9-1135.41144</f>
        <v>646.48856000000001</v>
      </c>
      <c r="AG210" s="159">
        <f>1781.9-1135.41144</f>
        <v>646.48856000000001</v>
      </c>
      <c r="AH210" s="174"/>
      <c r="AI210" s="169"/>
      <c r="AJ210" s="169"/>
      <c r="AK210" s="174"/>
      <c r="AL210" s="169"/>
      <c r="AM210" s="169"/>
      <c r="AN210" s="174"/>
      <c r="AO210" s="169"/>
      <c r="AP210" s="169"/>
      <c r="AQ210" s="174"/>
      <c r="AR210" s="313"/>
    </row>
    <row r="211" spans="1:44" ht="30.05" customHeight="1" x14ac:dyDescent="0.25">
      <c r="A211" s="314"/>
      <c r="B211" s="315"/>
      <c r="C211" s="315"/>
      <c r="D211" s="173" t="s">
        <v>272</v>
      </c>
      <c r="E211" s="170">
        <f t="shared" si="196"/>
        <v>0</v>
      </c>
      <c r="F211" s="170">
        <f t="shared" si="197"/>
        <v>0</v>
      </c>
      <c r="G211" s="170" t="e">
        <f t="shared" si="269"/>
        <v>#DIV/0!</v>
      </c>
      <c r="H211" s="169"/>
      <c r="I211" s="169"/>
      <c r="J211" s="174"/>
      <c r="K211" s="169"/>
      <c r="L211" s="169"/>
      <c r="M211" s="174"/>
      <c r="N211" s="169"/>
      <c r="O211" s="169"/>
      <c r="P211" s="174"/>
      <c r="Q211" s="169"/>
      <c r="R211" s="169"/>
      <c r="S211" s="174"/>
      <c r="T211" s="169"/>
      <c r="U211" s="169"/>
      <c r="V211" s="174"/>
      <c r="W211" s="169"/>
      <c r="X211" s="169"/>
      <c r="Y211" s="174"/>
      <c r="Z211" s="169"/>
      <c r="AA211" s="169"/>
      <c r="AB211" s="174"/>
      <c r="AC211" s="169"/>
      <c r="AD211" s="169"/>
      <c r="AE211" s="174"/>
      <c r="AF211" s="169"/>
      <c r="AG211" s="169"/>
      <c r="AH211" s="174"/>
      <c r="AI211" s="169"/>
      <c r="AJ211" s="169"/>
      <c r="AK211" s="174"/>
      <c r="AL211" s="169"/>
      <c r="AM211" s="169"/>
      <c r="AN211" s="174"/>
      <c r="AO211" s="169"/>
      <c r="AP211" s="169"/>
      <c r="AQ211" s="174"/>
      <c r="AR211" s="313"/>
    </row>
    <row r="212" spans="1:44" s="116" customFormat="1" ht="22.25" customHeight="1" x14ac:dyDescent="0.3">
      <c r="A212" s="314" t="s">
        <v>334</v>
      </c>
      <c r="B212" s="315" t="s">
        <v>460</v>
      </c>
      <c r="C212" s="315" t="s">
        <v>467</v>
      </c>
      <c r="D212" s="176" t="s">
        <v>41</v>
      </c>
      <c r="E212" s="170">
        <f t="shared" si="196"/>
        <v>2713.19</v>
      </c>
      <c r="F212" s="170">
        <f t="shared" si="197"/>
        <v>2713.19</v>
      </c>
      <c r="G212" s="170">
        <f t="shared" si="269"/>
        <v>100</v>
      </c>
      <c r="H212" s="170">
        <f>SUM(H213:H215)</f>
        <v>0</v>
      </c>
      <c r="I212" s="170">
        <f t="shared" ref="I212" si="375">SUM(I213:I215)</f>
        <v>0</v>
      </c>
      <c r="J212" s="170">
        <f t="shared" ref="J212" si="376">SUM(J213:J215)</f>
        <v>0</v>
      </c>
      <c r="K212" s="170">
        <f t="shared" ref="K212" si="377">SUM(K213:K215)</f>
        <v>0</v>
      </c>
      <c r="L212" s="170">
        <f t="shared" ref="L212" si="378">SUM(L213:L215)</f>
        <v>0</v>
      </c>
      <c r="M212" s="170">
        <f t="shared" ref="M212" si="379">SUM(M213:M215)</f>
        <v>0</v>
      </c>
      <c r="N212" s="170">
        <f t="shared" ref="N212" si="380">SUM(N213:N215)</f>
        <v>0</v>
      </c>
      <c r="O212" s="170">
        <f t="shared" ref="O212" si="381">SUM(O213:O215)</f>
        <v>0</v>
      </c>
      <c r="P212" s="170">
        <f t="shared" ref="P212" si="382">SUM(P213:P215)</f>
        <v>0</v>
      </c>
      <c r="Q212" s="170">
        <f t="shared" ref="Q212" si="383">SUM(Q213:Q215)</f>
        <v>0</v>
      </c>
      <c r="R212" s="170">
        <f t="shared" ref="R212" si="384">SUM(R213:R215)</f>
        <v>0</v>
      </c>
      <c r="S212" s="170">
        <f t="shared" ref="S212" si="385">SUM(S213:S215)</f>
        <v>0</v>
      </c>
      <c r="T212" s="170">
        <f t="shared" ref="T212" si="386">SUM(T213:T215)</f>
        <v>0</v>
      </c>
      <c r="U212" s="170">
        <f t="shared" ref="U212" si="387">SUM(U213:U215)</f>
        <v>0</v>
      </c>
      <c r="V212" s="170">
        <f t="shared" ref="V212" si="388">SUM(V213:V215)</f>
        <v>0</v>
      </c>
      <c r="W212" s="170">
        <f t="shared" ref="W212" si="389">SUM(W213:W215)</f>
        <v>0</v>
      </c>
      <c r="X212" s="170">
        <f t="shared" ref="X212" si="390">SUM(X213:X215)</f>
        <v>0</v>
      </c>
      <c r="Y212" s="170">
        <f t="shared" ref="Y212" si="391">SUM(Y213:Y215)</f>
        <v>0</v>
      </c>
      <c r="Z212" s="170">
        <f t="shared" ref="Z212" si="392">SUM(Z213:Z215)</f>
        <v>0</v>
      </c>
      <c r="AA212" s="170">
        <f t="shared" ref="AA212" si="393">SUM(AA213:AA215)</f>
        <v>0</v>
      </c>
      <c r="AB212" s="170">
        <f t="shared" ref="AB212" si="394">SUM(AB213:AB215)</f>
        <v>0</v>
      </c>
      <c r="AC212" s="170">
        <f t="shared" ref="AC212" si="395">SUM(AC213:AC215)</f>
        <v>0</v>
      </c>
      <c r="AD212" s="170">
        <f t="shared" ref="AD212" si="396">SUM(AD213:AD215)</f>
        <v>0</v>
      </c>
      <c r="AE212" s="170">
        <f t="shared" ref="AE212" si="397">SUM(AE213:AE215)</f>
        <v>0</v>
      </c>
      <c r="AF212" s="170">
        <f t="shared" ref="AF212" si="398">SUM(AF213:AF215)</f>
        <v>0</v>
      </c>
      <c r="AG212" s="170">
        <f t="shared" ref="AG212" si="399">SUM(AG213:AG215)</f>
        <v>0</v>
      </c>
      <c r="AH212" s="170">
        <f t="shared" ref="AH212" si="400">SUM(AH213:AH215)</f>
        <v>0</v>
      </c>
      <c r="AI212" s="170">
        <f t="shared" ref="AI212" si="401">SUM(AI213:AI215)</f>
        <v>542.63800000000003</v>
      </c>
      <c r="AJ212" s="170">
        <f t="shared" ref="AJ212" si="402">SUM(AJ213:AJ215)</f>
        <v>542.63800000000003</v>
      </c>
      <c r="AK212" s="170">
        <f t="shared" ref="AK212" si="403">SUM(AK213:AK215)</f>
        <v>0</v>
      </c>
      <c r="AL212" s="170">
        <f t="shared" ref="AL212" si="404">SUM(AL213:AL215)</f>
        <v>2170.5520000000001</v>
      </c>
      <c r="AM212" s="170">
        <f t="shared" ref="AM212" si="405">SUM(AM213:AM215)</f>
        <v>2170.5520000000001</v>
      </c>
      <c r="AN212" s="170">
        <f t="shared" ref="AN212" si="406">SUM(AN213:AN215)</f>
        <v>0</v>
      </c>
      <c r="AO212" s="170">
        <f t="shared" ref="AO212" si="407">SUM(AO213:AO215)</f>
        <v>0</v>
      </c>
      <c r="AP212" s="170">
        <f t="shared" ref="AP212" si="408">SUM(AP213:AP215)</f>
        <v>0</v>
      </c>
      <c r="AQ212" s="170">
        <f t="shared" ref="AQ212" si="409">SUM(AQ213:AQ215)</f>
        <v>0</v>
      </c>
      <c r="AR212" s="313"/>
    </row>
    <row r="213" spans="1:44" x14ac:dyDescent="0.3">
      <c r="A213" s="314"/>
      <c r="B213" s="315"/>
      <c r="C213" s="315"/>
      <c r="D213" s="172" t="s">
        <v>37</v>
      </c>
      <c r="E213" s="170">
        <f t="shared" si="196"/>
        <v>0</v>
      </c>
      <c r="F213" s="170">
        <f t="shared" si="197"/>
        <v>0</v>
      </c>
      <c r="G213" s="170" t="e">
        <f t="shared" si="269"/>
        <v>#DIV/0!</v>
      </c>
      <c r="H213" s="169"/>
      <c r="I213" s="169"/>
      <c r="J213" s="174"/>
      <c r="K213" s="169"/>
      <c r="L213" s="169"/>
      <c r="M213" s="174"/>
      <c r="N213" s="169"/>
      <c r="O213" s="169"/>
      <c r="P213" s="174"/>
      <c r="Q213" s="169"/>
      <c r="R213" s="169"/>
      <c r="S213" s="174"/>
      <c r="T213" s="169"/>
      <c r="U213" s="169"/>
      <c r="V213" s="174"/>
      <c r="W213" s="169"/>
      <c r="X213" s="169"/>
      <c r="Y213" s="174"/>
      <c r="Z213" s="169"/>
      <c r="AA213" s="169"/>
      <c r="AB213" s="174"/>
      <c r="AC213" s="169"/>
      <c r="AD213" s="169"/>
      <c r="AE213" s="174"/>
      <c r="AF213" s="169"/>
      <c r="AG213" s="169"/>
      <c r="AH213" s="174"/>
      <c r="AI213" s="169"/>
      <c r="AJ213" s="169"/>
      <c r="AK213" s="169"/>
      <c r="AL213" s="169"/>
      <c r="AM213" s="169"/>
      <c r="AN213" s="174"/>
      <c r="AO213" s="169"/>
      <c r="AP213" s="169"/>
      <c r="AQ213" s="174"/>
      <c r="AR213" s="313"/>
    </row>
    <row r="214" spans="1:44" ht="31.15" customHeight="1" x14ac:dyDescent="0.3">
      <c r="A214" s="314"/>
      <c r="B214" s="315"/>
      <c r="C214" s="315"/>
      <c r="D214" s="172" t="s">
        <v>2</v>
      </c>
      <c r="E214" s="170">
        <f t="shared" si="196"/>
        <v>2170.5520000000001</v>
      </c>
      <c r="F214" s="170">
        <f t="shared" si="197"/>
        <v>2170.5520000000001</v>
      </c>
      <c r="G214" s="170">
        <f t="shared" si="269"/>
        <v>100</v>
      </c>
      <c r="H214" s="169"/>
      <c r="I214" s="169"/>
      <c r="J214" s="174"/>
      <c r="K214" s="169"/>
      <c r="L214" s="169"/>
      <c r="M214" s="174"/>
      <c r="N214" s="169"/>
      <c r="O214" s="169"/>
      <c r="P214" s="174"/>
      <c r="Q214" s="169"/>
      <c r="R214" s="169"/>
      <c r="S214" s="174"/>
      <c r="T214" s="169"/>
      <c r="U214" s="169"/>
      <c r="V214" s="174"/>
      <c r="W214" s="169"/>
      <c r="X214" s="169"/>
      <c r="Y214" s="174"/>
      <c r="Z214" s="169"/>
      <c r="AA214" s="169"/>
      <c r="AB214" s="174"/>
      <c r="AC214" s="169"/>
      <c r="AD214" s="169"/>
      <c r="AE214" s="174"/>
      <c r="AF214" s="169"/>
      <c r="AG214" s="169"/>
      <c r="AH214" s="174"/>
      <c r="AI214" s="169"/>
      <c r="AJ214" s="169"/>
      <c r="AK214" s="174"/>
      <c r="AL214" s="169">
        <v>2170.5520000000001</v>
      </c>
      <c r="AM214" s="169">
        <v>2170.5520000000001</v>
      </c>
      <c r="AN214" s="174"/>
      <c r="AO214" s="169"/>
      <c r="AP214" s="169"/>
      <c r="AQ214" s="174"/>
      <c r="AR214" s="313"/>
    </row>
    <row r="215" spans="1:44" ht="21.8" customHeight="1" x14ac:dyDescent="0.3">
      <c r="A215" s="314"/>
      <c r="B215" s="315"/>
      <c r="C215" s="315"/>
      <c r="D215" s="172" t="s">
        <v>43</v>
      </c>
      <c r="E215" s="170">
        <f t="shared" si="196"/>
        <v>542.63800000000003</v>
      </c>
      <c r="F215" s="170">
        <f t="shared" si="197"/>
        <v>542.63800000000003</v>
      </c>
      <c r="G215" s="170">
        <f t="shared" si="269"/>
        <v>100</v>
      </c>
      <c r="H215" s="169"/>
      <c r="I215" s="169"/>
      <c r="J215" s="174"/>
      <c r="K215" s="169"/>
      <c r="L215" s="169"/>
      <c r="M215" s="174"/>
      <c r="N215" s="169"/>
      <c r="O215" s="169"/>
      <c r="P215" s="174"/>
      <c r="Q215" s="169"/>
      <c r="R215" s="169"/>
      <c r="S215" s="174"/>
      <c r="T215" s="169"/>
      <c r="U215" s="169"/>
      <c r="V215" s="174"/>
      <c r="W215" s="169"/>
      <c r="X215" s="169"/>
      <c r="Y215" s="174"/>
      <c r="Z215" s="169"/>
      <c r="AA215" s="169"/>
      <c r="AB215" s="174"/>
      <c r="AC215" s="159"/>
      <c r="AD215" s="169"/>
      <c r="AE215" s="174"/>
      <c r="AF215" s="159"/>
      <c r="AG215" s="169"/>
      <c r="AH215" s="174"/>
      <c r="AI215" s="159">
        <v>542.63800000000003</v>
      </c>
      <c r="AJ215" s="159">
        <v>542.63800000000003</v>
      </c>
      <c r="AK215" s="174"/>
      <c r="AL215" s="169"/>
      <c r="AM215" s="169"/>
      <c r="AN215" s="174"/>
      <c r="AO215" s="169"/>
      <c r="AP215" s="169"/>
      <c r="AQ215" s="174"/>
      <c r="AR215" s="313"/>
    </row>
    <row r="216" spans="1:44" ht="30.05" customHeight="1" x14ac:dyDescent="0.25">
      <c r="A216" s="314"/>
      <c r="B216" s="315"/>
      <c r="C216" s="315"/>
      <c r="D216" s="173" t="s">
        <v>272</v>
      </c>
      <c r="E216" s="170">
        <f t="shared" si="196"/>
        <v>0</v>
      </c>
      <c r="F216" s="170">
        <f t="shared" si="197"/>
        <v>0</v>
      </c>
      <c r="G216" s="170" t="e">
        <f t="shared" si="269"/>
        <v>#DIV/0!</v>
      </c>
      <c r="H216" s="169"/>
      <c r="I216" s="169"/>
      <c r="J216" s="174"/>
      <c r="K216" s="169"/>
      <c r="L216" s="169"/>
      <c r="M216" s="174"/>
      <c r="N216" s="169"/>
      <c r="O216" s="169"/>
      <c r="P216" s="174"/>
      <c r="Q216" s="169"/>
      <c r="R216" s="169"/>
      <c r="S216" s="174"/>
      <c r="T216" s="169"/>
      <c r="U216" s="169"/>
      <c r="V216" s="174"/>
      <c r="W216" s="169"/>
      <c r="X216" s="169"/>
      <c r="Y216" s="174"/>
      <c r="Z216" s="169"/>
      <c r="AA216" s="169"/>
      <c r="AB216" s="174"/>
      <c r="AC216" s="169"/>
      <c r="AD216" s="169"/>
      <c r="AE216" s="174"/>
      <c r="AF216" s="169"/>
      <c r="AG216" s="169"/>
      <c r="AH216" s="174"/>
      <c r="AI216" s="169"/>
      <c r="AJ216" s="169"/>
      <c r="AK216" s="174"/>
      <c r="AL216" s="169"/>
      <c r="AM216" s="169"/>
      <c r="AN216" s="174"/>
      <c r="AO216" s="169"/>
      <c r="AP216" s="169"/>
      <c r="AQ216" s="174"/>
      <c r="AR216" s="313"/>
    </row>
    <row r="217" spans="1:44" s="116" customFormat="1" ht="22.25" customHeight="1" x14ac:dyDescent="0.3">
      <c r="A217" s="314" t="s">
        <v>335</v>
      </c>
      <c r="B217" s="315" t="s">
        <v>461</v>
      </c>
      <c r="C217" s="315" t="s">
        <v>467</v>
      </c>
      <c r="D217" s="176" t="s">
        <v>41</v>
      </c>
      <c r="E217" s="170">
        <f t="shared" si="196"/>
        <v>1728.68</v>
      </c>
      <c r="F217" s="170">
        <f t="shared" si="197"/>
        <v>1728.68</v>
      </c>
      <c r="G217" s="170">
        <f t="shared" si="269"/>
        <v>100</v>
      </c>
      <c r="H217" s="170">
        <f>SUM(H218:H220)</f>
        <v>0</v>
      </c>
      <c r="I217" s="170">
        <f t="shared" ref="I217" si="410">SUM(I218:I220)</f>
        <v>0</v>
      </c>
      <c r="J217" s="170">
        <f t="shared" ref="J217" si="411">SUM(J218:J220)</f>
        <v>0</v>
      </c>
      <c r="K217" s="170">
        <f t="shared" ref="K217" si="412">SUM(K218:K220)</f>
        <v>0</v>
      </c>
      <c r="L217" s="170">
        <f t="shared" ref="L217" si="413">SUM(L218:L220)</f>
        <v>0</v>
      </c>
      <c r="M217" s="170">
        <f t="shared" ref="M217" si="414">SUM(M218:M220)</f>
        <v>0</v>
      </c>
      <c r="N217" s="170">
        <f t="shared" ref="N217" si="415">SUM(N218:N220)</f>
        <v>0</v>
      </c>
      <c r="O217" s="170">
        <f t="shared" ref="O217" si="416">SUM(O218:O220)</f>
        <v>0</v>
      </c>
      <c r="P217" s="170">
        <f t="shared" ref="P217" si="417">SUM(P218:P220)</f>
        <v>0</v>
      </c>
      <c r="Q217" s="170">
        <f t="shared" ref="Q217" si="418">SUM(Q218:Q220)</f>
        <v>0</v>
      </c>
      <c r="R217" s="170">
        <f t="shared" ref="R217" si="419">SUM(R218:R220)</f>
        <v>0</v>
      </c>
      <c r="S217" s="170">
        <f t="shared" ref="S217" si="420">SUM(S218:S220)</f>
        <v>0</v>
      </c>
      <c r="T217" s="170">
        <f t="shared" ref="T217" si="421">SUM(T218:T220)</f>
        <v>0</v>
      </c>
      <c r="U217" s="170">
        <f t="shared" ref="U217" si="422">SUM(U218:U220)</f>
        <v>0</v>
      </c>
      <c r="V217" s="170">
        <f t="shared" ref="V217" si="423">SUM(V218:V220)</f>
        <v>0</v>
      </c>
      <c r="W217" s="170">
        <f t="shared" ref="W217" si="424">SUM(W218:W220)</f>
        <v>0</v>
      </c>
      <c r="X217" s="170">
        <f t="shared" ref="X217" si="425">SUM(X218:X220)</f>
        <v>0</v>
      </c>
      <c r="Y217" s="170">
        <f t="shared" ref="Y217" si="426">SUM(Y218:Y220)</f>
        <v>0</v>
      </c>
      <c r="Z217" s="170">
        <f t="shared" ref="Z217" si="427">SUM(Z218:Z220)</f>
        <v>0</v>
      </c>
      <c r="AA217" s="170">
        <f t="shared" ref="AA217" si="428">SUM(AA218:AA220)</f>
        <v>0</v>
      </c>
      <c r="AB217" s="170">
        <f t="shared" ref="AB217" si="429">SUM(AB218:AB220)</f>
        <v>0</v>
      </c>
      <c r="AC217" s="170">
        <f t="shared" ref="AC217" si="430">SUM(AC218:AC220)</f>
        <v>0</v>
      </c>
      <c r="AD217" s="170">
        <f t="shared" ref="AD217" si="431">SUM(AD218:AD220)</f>
        <v>0</v>
      </c>
      <c r="AE217" s="170">
        <f t="shared" ref="AE217" si="432">SUM(AE218:AE220)</f>
        <v>0</v>
      </c>
      <c r="AF217" s="170">
        <f t="shared" ref="AF217" si="433">SUM(AF218:AF220)</f>
        <v>1728.68</v>
      </c>
      <c r="AG217" s="170">
        <f t="shared" ref="AG217" si="434">SUM(AG218:AG220)</f>
        <v>1728.68</v>
      </c>
      <c r="AH217" s="170">
        <f t="shared" ref="AH217" si="435">SUM(AH218:AH220)</f>
        <v>0</v>
      </c>
      <c r="AI217" s="170">
        <f t="shared" ref="AI217" si="436">SUM(AI218:AI220)</f>
        <v>0</v>
      </c>
      <c r="AJ217" s="170">
        <f t="shared" ref="AJ217" si="437">SUM(AJ218:AJ220)</f>
        <v>0</v>
      </c>
      <c r="AK217" s="170">
        <f t="shared" ref="AK217" si="438">SUM(AK218:AK220)</f>
        <v>0</v>
      </c>
      <c r="AL217" s="170">
        <f t="shared" ref="AL217" si="439">SUM(AL218:AL220)</f>
        <v>0</v>
      </c>
      <c r="AM217" s="170">
        <f t="shared" ref="AM217" si="440">SUM(AM218:AM220)</f>
        <v>0</v>
      </c>
      <c r="AN217" s="170">
        <f t="shared" ref="AN217" si="441">SUM(AN218:AN220)</f>
        <v>0</v>
      </c>
      <c r="AO217" s="170">
        <f t="shared" ref="AO217" si="442">SUM(AO218:AO220)</f>
        <v>0</v>
      </c>
      <c r="AP217" s="170">
        <f t="shared" ref="AP217" si="443">SUM(AP218:AP220)</f>
        <v>0</v>
      </c>
      <c r="AQ217" s="170">
        <f t="shared" ref="AQ217" si="444">SUM(AQ218:AQ220)</f>
        <v>0</v>
      </c>
      <c r="AR217" s="313"/>
    </row>
    <row r="218" spans="1:44" x14ac:dyDescent="0.3">
      <c r="A218" s="314"/>
      <c r="B218" s="315"/>
      <c r="C218" s="315"/>
      <c r="D218" s="172" t="s">
        <v>37</v>
      </c>
      <c r="E218" s="170">
        <f t="shared" si="196"/>
        <v>0</v>
      </c>
      <c r="F218" s="170">
        <f t="shared" si="197"/>
        <v>0</v>
      </c>
      <c r="G218" s="170" t="e">
        <f t="shared" si="269"/>
        <v>#DIV/0!</v>
      </c>
      <c r="H218" s="169"/>
      <c r="I218" s="169"/>
      <c r="J218" s="174"/>
      <c r="K218" s="169"/>
      <c r="L218" s="169"/>
      <c r="M218" s="174"/>
      <c r="N218" s="169"/>
      <c r="O218" s="169"/>
      <c r="P218" s="174"/>
      <c r="Q218" s="169"/>
      <c r="R218" s="169"/>
      <c r="S218" s="174"/>
      <c r="T218" s="169"/>
      <c r="U218" s="169"/>
      <c r="V218" s="174"/>
      <c r="W218" s="169"/>
      <c r="X218" s="169"/>
      <c r="Y218" s="174"/>
      <c r="Z218" s="169"/>
      <c r="AA218" s="169"/>
      <c r="AB218" s="174"/>
      <c r="AC218" s="169"/>
      <c r="AD218" s="169"/>
      <c r="AE218" s="174"/>
      <c r="AF218" s="169"/>
      <c r="AG218" s="169"/>
      <c r="AH218" s="174"/>
      <c r="AI218" s="169"/>
      <c r="AJ218" s="169"/>
      <c r="AK218" s="169"/>
      <c r="AL218" s="169"/>
      <c r="AM218" s="169"/>
      <c r="AN218" s="174"/>
      <c r="AO218" s="169"/>
      <c r="AP218" s="169"/>
      <c r="AQ218" s="174"/>
      <c r="AR218" s="313"/>
    </row>
    <row r="219" spans="1:44" ht="31.15" customHeight="1" x14ac:dyDescent="0.3">
      <c r="A219" s="314"/>
      <c r="B219" s="315"/>
      <c r="C219" s="315"/>
      <c r="D219" s="172" t="s">
        <v>2</v>
      </c>
      <c r="E219" s="170">
        <f t="shared" si="196"/>
        <v>0</v>
      </c>
      <c r="F219" s="170">
        <f t="shared" si="197"/>
        <v>0</v>
      </c>
      <c r="G219" s="170" t="e">
        <f t="shared" si="269"/>
        <v>#DIV/0!</v>
      </c>
      <c r="H219" s="169"/>
      <c r="I219" s="169"/>
      <c r="J219" s="174"/>
      <c r="K219" s="169"/>
      <c r="L219" s="169"/>
      <c r="M219" s="174"/>
      <c r="N219" s="169"/>
      <c r="O219" s="169"/>
      <c r="P219" s="174"/>
      <c r="Q219" s="169"/>
      <c r="R219" s="169"/>
      <c r="S219" s="174"/>
      <c r="T219" s="169"/>
      <c r="U219" s="169"/>
      <c r="V219" s="174"/>
      <c r="W219" s="169"/>
      <c r="X219" s="169"/>
      <c r="Y219" s="174"/>
      <c r="Z219" s="169"/>
      <c r="AA219" s="169"/>
      <c r="AB219" s="174"/>
      <c r="AC219" s="169"/>
      <c r="AD219" s="169"/>
      <c r="AE219" s="174"/>
      <c r="AF219" s="169"/>
      <c r="AG219" s="169"/>
      <c r="AH219" s="174"/>
      <c r="AI219" s="169"/>
      <c r="AJ219" s="169"/>
      <c r="AK219" s="174"/>
      <c r="AL219" s="169"/>
      <c r="AM219" s="169"/>
      <c r="AN219" s="174"/>
      <c r="AO219" s="169"/>
      <c r="AP219" s="169"/>
      <c r="AQ219" s="174"/>
      <c r="AR219" s="313"/>
    </row>
    <row r="220" spans="1:44" ht="21.8" customHeight="1" x14ac:dyDescent="0.3">
      <c r="A220" s="314"/>
      <c r="B220" s="315"/>
      <c r="C220" s="315"/>
      <c r="D220" s="172" t="s">
        <v>43</v>
      </c>
      <c r="E220" s="170">
        <f t="shared" si="196"/>
        <v>1728.68</v>
      </c>
      <c r="F220" s="170">
        <f t="shared" si="197"/>
        <v>1728.68</v>
      </c>
      <c r="G220" s="170">
        <f t="shared" si="269"/>
        <v>100</v>
      </c>
      <c r="H220" s="169"/>
      <c r="I220" s="169"/>
      <c r="J220" s="174"/>
      <c r="K220" s="169"/>
      <c r="L220" s="169"/>
      <c r="M220" s="174"/>
      <c r="N220" s="169"/>
      <c r="O220" s="169"/>
      <c r="P220" s="174"/>
      <c r="Q220" s="169"/>
      <c r="R220" s="169"/>
      <c r="S220" s="174"/>
      <c r="T220" s="169"/>
      <c r="U220" s="169"/>
      <c r="V220" s="174"/>
      <c r="W220" s="169"/>
      <c r="X220" s="169"/>
      <c r="Y220" s="174"/>
      <c r="Z220" s="169"/>
      <c r="AA220" s="169"/>
      <c r="AB220" s="174"/>
      <c r="AC220" s="159"/>
      <c r="AD220" s="169"/>
      <c r="AE220" s="174"/>
      <c r="AF220" s="159">
        <v>1728.68</v>
      </c>
      <c r="AG220" s="159">
        <v>1728.68</v>
      </c>
      <c r="AH220" s="174"/>
      <c r="AI220" s="169"/>
      <c r="AJ220" s="169"/>
      <c r="AK220" s="174"/>
      <c r="AL220" s="169"/>
      <c r="AM220" s="169"/>
      <c r="AN220" s="174"/>
      <c r="AO220" s="169"/>
      <c r="AP220" s="169"/>
      <c r="AQ220" s="174"/>
      <c r="AR220" s="313"/>
    </row>
    <row r="221" spans="1:44" ht="30.05" customHeight="1" x14ac:dyDescent="0.25">
      <c r="A221" s="314"/>
      <c r="B221" s="315"/>
      <c r="C221" s="315"/>
      <c r="D221" s="173" t="s">
        <v>272</v>
      </c>
      <c r="E221" s="170">
        <f t="shared" si="196"/>
        <v>0</v>
      </c>
      <c r="F221" s="170">
        <f t="shared" si="197"/>
        <v>0</v>
      </c>
      <c r="G221" s="170" t="e">
        <f t="shared" si="269"/>
        <v>#DIV/0!</v>
      </c>
      <c r="H221" s="169"/>
      <c r="I221" s="169"/>
      <c r="J221" s="174"/>
      <c r="K221" s="169"/>
      <c r="L221" s="169"/>
      <c r="M221" s="174"/>
      <c r="N221" s="169"/>
      <c r="O221" s="169"/>
      <c r="P221" s="174"/>
      <c r="Q221" s="169"/>
      <c r="R221" s="169"/>
      <c r="S221" s="174"/>
      <c r="T221" s="169"/>
      <c r="U221" s="169"/>
      <c r="V221" s="174"/>
      <c r="W221" s="169"/>
      <c r="X221" s="169"/>
      <c r="Y221" s="174"/>
      <c r="Z221" s="169"/>
      <c r="AA221" s="169"/>
      <c r="AB221" s="174"/>
      <c r="AC221" s="169"/>
      <c r="AD221" s="169"/>
      <c r="AE221" s="174"/>
      <c r="AF221" s="169"/>
      <c r="AG221" s="169"/>
      <c r="AH221" s="174"/>
      <c r="AI221" s="169"/>
      <c r="AJ221" s="169"/>
      <c r="AK221" s="174"/>
      <c r="AL221" s="169"/>
      <c r="AM221" s="169"/>
      <c r="AN221" s="174"/>
      <c r="AO221" s="169"/>
      <c r="AP221" s="169"/>
      <c r="AQ221" s="174"/>
      <c r="AR221" s="313"/>
    </row>
    <row r="222" spans="1:44" s="116" customFormat="1" ht="22.25" customHeight="1" x14ac:dyDescent="0.3">
      <c r="A222" s="314" t="s">
        <v>336</v>
      </c>
      <c r="B222" s="315" t="s">
        <v>462</v>
      </c>
      <c r="C222" s="315" t="s">
        <v>467</v>
      </c>
      <c r="D222" s="176" t="s">
        <v>41</v>
      </c>
      <c r="E222" s="170">
        <f t="shared" si="196"/>
        <v>1684.6</v>
      </c>
      <c r="F222" s="170">
        <f t="shared" si="197"/>
        <v>1684.6</v>
      </c>
      <c r="G222" s="170">
        <f t="shared" si="269"/>
        <v>100</v>
      </c>
      <c r="H222" s="170">
        <f>SUM(H223:H225)</f>
        <v>0</v>
      </c>
      <c r="I222" s="170">
        <f t="shared" ref="I222" si="445">SUM(I223:I225)</f>
        <v>0</v>
      </c>
      <c r="J222" s="170">
        <f t="shared" ref="J222" si="446">SUM(J223:J225)</f>
        <v>0</v>
      </c>
      <c r="K222" s="170">
        <f t="shared" ref="K222" si="447">SUM(K223:K225)</f>
        <v>0</v>
      </c>
      <c r="L222" s="170">
        <f t="shared" ref="L222" si="448">SUM(L223:L225)</f>
        <v>0</v>
      </c>
      <c r="M222" s="170">
        <f t="shared" ref="M222" si="449">SUM(M223:M225)</f>
        <v>0</v>
      </c>
      <c r="N222" s="170">
        <f t="shared" ref="N222" si="450">SUM(N223:N225)</f>
        <v>0</v>
      </c>
      <c r="O222" s="170">
        <f t="shared" ref="O222" si="451">SUM(O223:O225)</f>
        <v>0</v>
      </c>
      <c r="P222" s="170">
        <f t="shared" ref="P222" si="452">SUM(P223:P225)</f>
        <v>0</v>
      </c>
      <c r="Q222" s="170">
        <f t="shared" ref="Q222" si="453">SUM(Q223:Q225)</f>
        <v>0</v>
      </c>
      <c r="R222" s="170">
        <f t="shared" ref="R222" si="454">SUM(R223:R225)</f>
        <v>0</v>
      </c>
      <c r="S222" s="170">
        <f t="shared" ref="S222" si="455">SUM(S223:S225)</f>
        <v>0</v>
      </c>
      <c r="T222" s="170">
        <f t="shared" ref="T222" si="456">SUM(T223:T225)</f>
        <v>0</v>
      </c>
      <c r="U222" s="170">
        <f t="shared" ref="U222" si="457">SUM(U223:U225)</f>
        <v>0</v>
      </c>
      <c r="V222" s="170">
        <f t="shared" ref="V222" si="458">SUM(V223:V225)</f>
        <v>0</v>
      </c>
      <c r="W222" s="170">
        <f t="shared" ref="W222" si="459">SUM(W223:W225)</f>
        <v>0</v>
      </c>
      <c r="X222" s="170">
        <f t="shared" ref="X222" si="460">SUM(X223:X225)</f>
        <v>0</v>
      </c>
      <c r="Y222" s="170">
        <f t="shared" ref="Y222" si="461">SUM(Y223:Y225)</f>
        <v>0</v>
      </c>
      <c r="Z222" s="170">
        <f t="shared" ref="Z222" si="462">SUM(Z223:Z225)</f>
        <v>0</v>
      </c>
      <c r="AA222" s="170">
        <f t="shared" ref="AA222" si="463">SUM(AA223:AA225)</f>
        <v>0</v>
      </c>
      <c r="AB222" s="170">
        <f t="shared" ref="AB222" si="464">SUM(AB223:AB225)</f>
        <v>0</v>
      </c>
      <c r="AC222" s="170">
        <f t="shared" ref="AC222" si="465">SUM(AC223:AC225)</f>
        <v>0</v>
      </c>
      <c r="AD222" s="170">
        <f t="shared" ref="AD222" si="466">SUM(AD223:AD225)</f>
        <v>0</v>
      </c>
      <c r="AE222" s="170">
        <f t="shared" ref="AE222" si="467">SUM(AE223:AE225)</f>
        <v>0</v>
      </c>
      <c r="AF222" s="170">
        <f t="shared" ref="AF222" si="468">SUM(AF223:AF225)</f>
        <v>1684.6</v>
      </c>
      <c r="AG222" s="170">
        <f t="shared" ref="AG222" si="469">SUM(AG223:AG225)</f>
        <v>1684.6</v>
      </c>
      <c r="AH222" s="170">
        <f t="shared" ref="AH222" si="470">SUM(AH223:AH225)</f>
        <v>0</v>
      </c>
      <c r="AI222" s="170">
        <f t="shared" ref="AI222" si="471">SUM(AI223:AI225)</f>
        <v>0</v>
      </c>
      <c r="AJ222" s="170">
        <f t="shared" ref="AJ222" si="472">SUM(AJ223:AJ225)</f>
        <v>0</v>
      </c>
      <c r="AK222" s="170">
        <f t="shared" ref="AK222" si="473">SUM(AK223:AK225)</f>
        <v>0</v>
      </c>
      <c r="AL222" s="170">
        <f t="shared" ref="AL222" si="474">SUM(AL223:AL225)</f>
        <v>0</v>
      </c>
      <c r="AM222" s="170">
        <f t="shared" ref="AM222" si="475">SUM(AM223:AM225)</f>
        <v>0</v>
      </c>
      <c r="AN222" s="170">
        <f t="shared" ref="AN222" si="476">SUM(AN223:AN225)</f>
        <v>0</v>
      </c>
      <c r="AO222" s="170">
        <f t="shared" ref="AO222" si="477">SUM(AO223:AO225)</f>
        <v>0</v>
      </c>
      <c r="AP222" s="170">
        <f t="shared" ref="AP222" si="478">SUM(AP223:AP225)</f>
        <v>0</v>
      </c>
      <c r="AQ222" s="170">
        <f t="shared" ref="AQ222" si="479">SUM(AQ223:AQ225)</f>
        <v>0</v>
      </c>
      <c r="AR222" s="313"/>
    </row>
    <row r="223" spans="1:44" x14ac:dyDescent="0.3">
      <c r="A223" s="314"/>
      <c r="B223" s="315"/>
      <c r="C223" s="315"/>
      <c r="D223" s="172" t="s">
        <v>37</v>
      </c>
      <c r="E223" s="170">
        <f t="shared" si="196"/>
        <v>0</v>
      </c>
      <c r="F223" s="170">
        <f t="shared" si="197"/>
        <v>0</v>
      </c>
      <c r="G223" s="170" t="e">
        <f t="shared" si="269"/>
        <v>#DIV/0!</v>
      </c>
      <c r="H223" s="169"/>
      <c r="I223" s="169"/>
      <c r="J223" s="174"/>
      <c r="K223" s="169"/>
      <c r="L223" s="169"/>
      <c r="M223" s="174"/>
      <c r="N223" s="169"/>
      <c r="O223" s="169"/>
      <c r="P223" s="174"/>
      <c r="Q223" s="169"/>
      <c r="R223" s="169"/>
      <c r="S223" s="174"/>
      <c r="T223" s="169"/>
      <c r="U223" s="169"/>
      <c r="V223" s="174"/>
      <c r="W223" s="169"/>
      <c r="X223" s="169"/>
      <c r="Y223" s="174"/>
      <c r="Z223" s="169"/>
      <c r="AA223" s="169"/>
      <c r="AB223" s="174"/>
      <c r="AC223" s="169"/>
      <c r="AD223" s="169"/>
      <c r="AE223" s="174"/>
      <c r="AF223" s="169"/>
      <c r="AG223" s="169"/>
      <c r="AH223" s="174"/>
      <c r="AI223" s="169"/>
      <c r="AJ223" s="169"/>
      <c r="AK223" s="169"/>
      <c r="AL223" s="169"/>
      <c r="AM223" s="169"/>
      <c r="AN223" s="174"/>
      <c r="AO223" s="169"/>
      <c r="AP223" s="169"/>
      <c r="AQ223" s="174"/>
      <c r="AR223" s="313"/>
    </row>
    <row r="224" spans="1:44" ht="31.15" customHeight="1" x14ac:dyDescent="0.3">
      <c r="A224" s="314"/>
      <c r="B224" s="315"/>
      <c r="C224" s="315"/>
      <c r="D224" s="172" t="s">
        <v>2</v>
      </c>
      <c r="E224" s="170">
        <f t="shared" si="196"/>
        <v>0</v>
      </c>
      <c r="F224" s="170">
        <f t="shared" si="197"/>
        <v>0</v>
      </c>
      <c r="G224" s="170" t="e">
        <f t="shared" si="269"/>
        <v>#DIV/0!</v>
      </c>
      <c r="H224" s="169"/>
      <c r="I224" s="169"/>
      <c r="J224" s="174"/>
      <c r="K224" s="169"/>
      <c r="L224" s="169"/>
      <c r="M224" s="174"/>
      <c r="N224" s="169"/>
      <c r="O224" s="169"/>
      <c r="P224" s="174"/>
      <c r="Q224" s="169"/>
      <c r="R224" s="169"/>
      <c r="S224" s="174"/>
      <c r="T224" s="169"/>
      <c r="U224" s="169"/>
      <c r="V224" s="174"/>
      <c r="W224" s="169"/>
      <c r="X224" s="169"/>
      <c r="Y224" s="174"/>
      <c r="Z224" s="169"/>
      <c r="AA224" s="169"/>
      <c r="AB224" s="174"/>
      <c r="AC224" s="169"/>
      <c r="AD224" s="169"/>
      <c r="AE224" s="174"/>
      <c r="AF224" s="169"/>
      <c r="AG224" s="169"/>
      <c r="AH224" s="174"/>
      <c r="AI224" s="169"/>
      <c r="AJ224" s="169"/>
      <c r="AK224" s="174"/>
      <c r="AL224" s="169"/>
      <c r="AM224" s="169"/>
      <c r="AN224" s="174"/>
      <c r="AO224" s="169"/>
      <c r="AP224" s="169"/>
      <c r="AQ224" s="174"/>
      <c r="AR224" s="313"/>
    </row>
    <row r="225" spans="1:44" ht="21.8" customHeight="1" x14ac:dyDescent="0.3">
      <c r="A225" s="314"/>
      <c r="B225" s="315"/>
      <c r="C225" s="315"/>
      <c r="D225" s="172" t="s">
        <v>43</v>
      </c>
      <c r="E225" s="170">
        <f t="shared" si="196"/>
        <v>1684.6</v>
      </c>
      <c r="F225" s="170">
        <f t="shared" si="197"/>
        <v>1684.6</v>
      </c>
      <c r="G225" s="170">
        <f t="shared" si="269"/>
        <v>100</v>
      </c>
      <c r="H225" s="169"/>
      <c r="I225" s="169"/>
      <c r="J225" s="174"/>
      <c r="K225" s="169"/>
      <c r="L225" s="169"/>
      <c r="M225" s="174"/>
      <c r="N225" s="169"/>
      <c r="O225" s="169"/>
      <c r="P225" s="174"/>
      <c r="Q225" s="169"/>
      <c r="R225" s="169"/>
      <c r="S225" s="174"/>
      <c r="T225" s="169"/>
      <c r="U225" s="169"/>
      <c r="V225" s="174"/>
      <c r="W225" s="169"/>
      <c r="X225" s="169"/>
      <c r="Y225" s="174"/>
      <c r="Z225" s="169"/>
      <c r="AA225" s="169"/>
      <c r="AB225" s="174"/>
      <c r="AC225" s="159"/>
      <c r="AD225" s="169"/>
      <c r="AE225" s="174"/>
      <c r="AF225" s="159">
        <v>1684.6</v>
      </c>
      <c r="AG225" s="159">
        <v>1684.6</v>
      </c>
      <c r="AH225" s="174"/>
      <c r="AI225" s="169"/>
      <c r="AJ225" s="169"/>
      <c r="AK225" s="174"/>
      <c r="AL225" s="169"/>
      <c r="AM225" s="169"/>
      <c r="AN225" s="174"/>
      <c r="AO225" s="169"/>
      <c r="AP225" s="169"/>
      <c r="AQ225" s="174"/>
      <c r="AR225" s="313"/>
    </row>
    <row r="226" spans="1:44" ht="30.05" customHeight="1" x14ac:dyDescent="0.25">
      <c r="A226" s="314"/>
      <c r="B226" s="315"/>
      <c r="C226" s="315"/>
      <c r="D226" s="173" t="s">
        <v>272</v>
      </c>
      <c r="E226" s="170">
        <f t="shared" si="196"/>
        <v>0</v>
      </c>
      <c r="F226" s="170">
        <f t="shared" si="197"/>
        <v>0</v>
      </c>
      <c r="G226" s="170" t="e">
        <f t="shared" si="269"/>
        <v>#DIV/0!</v>
      </c>
      <c r="H226" s="169"/>
      <c r="I226" s="169"/>
      <c r="J226" s="174"/>
      <c r="K226" s="169"/>
      <c r="L226" s="169"/>
      <c r="M226" s="174"/>
      <c r="N226" s="169"/>
      <c r="O226" s="169"/>
      <c r="P226" s="174"/>
      <c r="Q226" s="169"/>
      <c r="R226" s="169"/>
      <c r="S226" s="174"/>
      <c r="T226" s="169"/>
      <c r="U226" s="169"/>
      <c r="V226" s="174"/>
      <c r="W226" s="169"/>
      <c r="X226" s="169"/>
      <c r="Y226" s="174"/>
      <c r="Z226" s="169"/>
      <c r="AA226" s="169"/>
      <c r="AB226" s="174"/>
      <c r="AC226" s="169"/>
      <c r="AD226" s="169"/>
      <c r="AE226" s="174"/>
      <c r="AF226" s="169"/>
      <c r="AG226" s="169"/>
      <c r="AH226" s="174"/>
      <c r="AI226" s="169"/>
      <c r="AJ226" s="169"/>
      <c r="AK226" s="174"/>
      <c r="AL226" s="169"/>
      <c r="AM226" s="169"/>
      <c r="AN226" s="174"/>
      <c r="AO226" s="169"/>
      <c r="AP226" s="169"/>
      <c r="AQ226" s="174"/>
      <c r="AR226" s="313"/>
    </row>
    <row r="227" spans="1:44" s="116" customFormat="1" ht="22.25" customHeight="1" x14ac:dyDescent="0.3">
      <c r="A227" s="314" t="s">
        <v>337</v>
      </c>
      <c r="B227" s="315" t="s">
        <v>463</v>
      </c>
      <c r="C227" s="315" t="s">
        <v>467</v>
      </c>
      <c r="D227" s="176" t="s">
        <v>41</v>
      </c>
      <c r="E227" s="170">
        <f t="shared" si="196"/>
        <v>848.93</v>
      </c>
      <c r="F227" s="170">
        <f t="shared" si="197"/>
        <v>848.93</v>
      </c>
      <c r="G227" s="170">
        <f t="shared" si="269"/>
        <v>100</v>
      </c>
      <c r="H227" s="170">
        <f>SUM(H228:H230)</f>
        <v>0</v>
      </c>
      <c r="I227" s="170">
        <f t="shared" ref="I227" si="480">SUM(I228:I230)</f>
        <v>0</v>
      </c>
      <c r="J227" s="170">
        <f t="shared" ref="J227" si="481">SUM(J228:J230)</f>
        <v>0</v>
      </c>
      <c r="K227" s="170">
        <f t="shared" ref="K227" si="482">SUM(K228:K230)</f>
        <v>0</v>
      </c>
      <c r="L227" s="170">
        <f t="shared" ref="L227" si="483">SUM(L228:L230)</f>
        <v>0</v>
      </c>
      <c r="M227" s="170">
        <f t="shared" ref="M227" si="484">SUM(M228:M230)</f>
        <v>0</v>
      </c>
      <c r="N227" s="170">
        <f t="shared" ref="N227" si="485">SUM(N228:N230)</f>
        <v>0</v>
      </c>
      <c r="O227" s="170">
        <f t="shared" ref="O227" si="486">SUM(O228:O230)</f>
        <v>0</v>
      </c>
      <c r="P227" s="170">
        <f t="shared" ref="P227" si="487">SUM(P228:P230)</f>
        <v>0</v>
      </c>
      <c r="Q227" s="170">
        <f t="shared" ref="Q227" si="488">SUM(Q228:Q230)</f>
        <v>0</v>
      </c>
      <c r="R227" s="170">
        <f t="shared" ref="R227" si="489">SUM(R228:R230)</f>
        <v>0</v>
      </c>
      <c r="S227" s="170">
        <f t="shared" ref="S227" si="490">SUM(S228:S230)</f>
        <v>0</v>
      </c>
      <c r="T227" s="170">
        <f t="shared" ref="T227" si="491">SUM(T228:T230)</f>
        <v>0</v>
      </c>
      <c r="U227" s="170">
        <f t="shared" ref="U227" si="492">SUM(U228:U230)</f>
        <v>0</v>
      </c>
      <c r="V227" s="170">
        <f t="shared" ref="V227" si="493">SUM(V228:V230)</f>
        <v>0</v>
      </c>
      <c r="W227" s="170">
        <f t="shared" ref="W227" si="494">SUM(W228:W230)</f>
        <v>0</v>
      </c>
      <c r="X227" s="170">
        <f t="shared" ref="X227" si="495">SUM(X228:X230)</f>
        <v>0</v>
      </c>
      <c r="Y227" s="170">
        <f t="shared" ref="Y227" si="496">SUM(Y228:Y230)</f>
        <v>0</v>
      </c>
      <c r="Z227" s="170">
        <f t="shared" ref="Z227" si="497">SUM(Z228:Z230)</f>
        <v>0</v>
      </c>
      <c r="AA227" s="170">
        <f t="shared" ref="AA227" si="498">SUM(AA228:AA230)</f>
        <v>0</v>
      </c>
      <c r="AB227" s="170">
        <f t="shared" ref="AB227" si="499">SUM(AB228:AB230)</f>
        <v>0</v>
      </c>
      <c r="AC227" s="170">
        <f t="shared" ref="AC227" si="500">SUM(AC228:AC230)</f>
        <v>506.15544</v>
      </c>
      <c r="AD227" s="170">
        <f t="shared" ref="AD227" si="501">SUM(AD228:AD230)</f>
        <v>506.15544</v>
      </c>
      <c r="AE227" s="170">
        <f t="shared" ref="AE227" si="502">SUM(AE228:AE230)</f>
        <v>0</v>
      </c>
      <c r="AF227" s="170">
        <f t="shared" ref="AF227" si="503">SUM(AF228:AF230)</f>
        <v>342.77455999999995</v>
      </c>
      <c r="AG227" s="170">
        <f t="shared" ref="AG227" si="504">SUM(AG228:AG230)</f>
        <v>342.77455999999995</v>
      </c>
      <c r="AH227" s="170">
        <f t="shared" ref="AH227" si="505">SUM(AH228:AH230)</f>
        <v>0</v>
      </c>
      <c r="AI227" s="170">
        <f t="shared" ref="AI227" si="506">SUM(AI228:AI230)</f>
        <v>0</v>
      </c>
      <c r="AJ227" s="170">
        <f t="shared" ref="AJ227" si="507">SUM(AJ228:AJ230)</f>
        <v>0</v>
      </c>
      <c r="AK227" s="170">
        <f t="shared" ref="AK227" si="508">SUM(AK228:AK230)</f>
        <v>0</v>
      </c>
      <c r="AL227" s="170">
        <f t="shared" ref="AL227" si="509">SUM(AL228:AL230)</f>
        <v>0</v>
      </c>
      <c r="AM227" s="170">
        <f t="shared" ref="AM227" si="510">SUM(AM228:AM230)</f>
        <v>0</v>
      </c>
      <c r="AN227" s="170">
        <f t="shared" ref="AN227" si="511">SUM(AN228:AN230)</f>
        <v>0</v>
      </c>
      <c r="AO227" s="170">
        <f t="shared" ref="AO227" si="512">SUM(AO228:AO230)</f>
        <v>0</v>
      </c>
      <c r="AP227" s="170">
        <f t="shared" ref="AP227" si="513">SUM(AP228:AP230)</f>
        <v>0</v>
      </c>
      <c r="AQ227" s="170">
        <f t="shared" ref="AQ227" si="514">SUM(AQ228:AQ230)</f>
        <v>0</v>
      </c>
      <c r="AR227" s="313"/>
    </row>
    <row r="228" spans="1:44" x14ac:dyDescent="0.3">
      <c r="A228" s="314"/>
      <c r="B228" s="315"/>
      <c r="C228" s="315"/>
      <c r="D228" s="172" t="s">
        <v>37</v>
      </c>
      <c r="E228" s="170">
        <f t="shared" si="196"/>
        <v>0</v>
      </c>
      <c r="F228" s="170">
        <f t="shared" si="197"/>
        <v>0</v>
      </c>
      <c r="G228" s="170" t="e">
        <f t="shared" si="269"/>
        <v>#DIV/0!</v>
      </c>
      <c r="H228" s="169"/>
      <c r="I228" s="169"/>
      <c r="J228" s="174"/>
      <c r="K228" s="169"/>
      <c r="L228" s="169"/>
      <c r="M228" s="174"/>
      <c r="N228" s="169"/>
      <c r="O228" s="169"/>
      <c r="P228" s="174"/>
      <c r="Q228" s="169"/>
      <c r="R228" s="169"/>
      <c r="S228" s="174"/>
      <c r="T228" s="169"/>
      <c r="U228" s="169"/>
      <c r="V228" s="174"/>
      <c r="W228" s="169"/>
      <c r="X228" s="169"/>
      <c r="Y228" s="174"/>
      <c r="Z228" s="169"/>
      <c r="AA228" s="169"/>
      <c r="AB228" s="174"/>
      <c r="AC228" s="169"/>
      <c r="AD228" s="169"/>
      <c r="AE228" s="174"/>
      <c r="AF228" s="169"/>
      <c r="AG228" s="169"/>
      <c r="AH228" s="174"/>
      <c r="AI228" s="169"/>
      <c r="AJ228" s="169"/>
      <c r="AK228" s="169"/>
      <c r="AL228" s="169"/>
      <c r="AM228" s="169"/>
      <c r="AN228" s="174"/>
      <c r="AO228" s="169"/>
      <c r="AP228" s="169"/>
      <c r="AQ228" s="174"/>
      <c r="AR228" s="313"/>
    </row>
    <row r="229" spans="1:44" ht="31.15" customHeight="1" x14ac:dyDescent="0.3">
      <c r="A229" s="314"/>
      <c r="B229" s="315"/>
      <c r="C229" s="315"/>
      <c r="D229" s="172" t="s">
        <v>2</v>
      </c>
      <c r="E229" s="170">
        <f t="shared" si="196"/>
        <v>0</v>
      </c>
      <c r="F229" s="170">
        <f t="shared" si="197"/>
        <v>0</v>
      </c>
      <c r="G229" s="170" t="e">
        <f t="shared" si="269"/>
        <v>#DIV/0!</v>
      </c>
      <c r="H229" s="169"/>
      <c r="I229" s="169"/>
      <c r="J229" s="174"/>
      <c r="K229" s="169"/>
      <c r="L229" s="169"/>
      <c r="M229" s="174"/>
      <c r="N229" s="169"/>
      <c r="O229" s="169"/>
      <c r="P229" s="174"/>
      <c r="Q229" s="169"/>
      <c r="R229" s="169"/>
      <c r="S229" s="174"/>
      <c r="T229" s="169"/>
      <c r="U229" s="169"/>
      <c r="V229" s="174"/>
      <c r="W229" s="169"/>
      <c r="X229" s="169"/>
      <c r="Y229" s="174"/>
      <c r="Z229" s="169"/>
      <c r="AA229" s="169"/>
      <c r="AB229" s="174"/>
      <c r="AC229" s="169"/>
      <c r="AD229" s="169"/>
      <c r="AE229" s="174"/>
      <c r="AF229" s="169"/>
      <c r="AG229" s="169"/>
      <c r="AH229" s="174"/>
      <c r="AI229" s="169"/>
      <c r="AJ229" s="169"/>
      <c r="AK229" s="174"/>
      <c r="AL229" s="169"/>
      <c r="AM229" s="169"/>
      <c r="AN229" s="174"/>
      <c r="AO229" s="169"/>
      <c r="AP229" s="169"/>
      <c r="AQ229" s="174"/>
      <c r="AR229" s="313"/>
    </row>
    <row r="230" spans="1:44" ht="21.8" customHeight="1" x14ac:dyDescent="0.3">
      <c r="A230" s="314"/>
      <c r="B230" s="315"/>
      <c r="C230" s="315"/>
      <c r="D230" s="172" t="s">
        <v>43</v>
      </c>
      <c r="E230" s="170">
        <f t="shared" si="196"/>
        <v>848.93</v>
      </c>
      <c r="F230" s="170">
        <f t="shared" si="197"/>
        <v>848.93</v>
      </c>
      <c r="G230" s="170">
        <f t="shared" si="269"/>
        <v>100</v>
      </c>
      <c r="H230" s="169"/>
      <c r="I230" s="169"/>
      <c r="J230" s="174"/>
      <c r="K230" s="169"/>
      <c r="L230" s="169"/>
      <c r="M230" s="174"/>
      <c r="N230" s="169"/>
      <c r="O230" s="169"/>
      <c r="P230" s="174"/>
      <c r="Q230" s="169"/>
      <c r="R230" s="169"/>
      <c r="S230" s="174"/>
      <c r="T230" s="169"/>
      <c r="U230" s="169"/>
      <c r="V230" s="174"/>
      <c r="W230" s="169"/>
      <c r="X230" s="169"/>
      <c r="Y230" s="174"/>
      <c r="Z230" s="169"/>
      <c r="AA230" s="169"/>
      <c r="AB230" s="174"/>
      <c r="AC230" s="159">
        <v>506.15544</v>
      </c>
      <c r="AD230" s="159">
        <v>506.15544</v>
      </c>
      <c r="AE230" s="174"/>
      <c r="AF230" s="159">
        <f>848.93-506.15544</f>
        <v>342.77455999999995</v>
      </c>
      <c r="AG230" s="159">
        <f>848.93-506.15544</f>
        <v>342.77455999999995</v>
      </c>
      <c r="AH230" s="174"/>
      <c r="AI230" s="169"/>
      <c r="AJ230" s="169"/>
      <c r="AK230" s="174"/>
      <c r="AL230" s="169"/>
      <c r="AM230" s="169"/>
      <c r="AN230" s="174"/>
      <c r="AO230" s="169"/>
      <c r="AP230" s="169"/>
      <c r="AQ230" s="174"/>
      <c r="AR230" s="313"/>
    </row>
    <row r="231" spans="1:44" ht="30.05" customHeight="1" x14ac:dyDescent="0.25">
      <c r="A231" s="314"/>
      <c r="B231" s="315"/>
      <c r="C231" s="315"/>
      <c r="D231" s="173" t="s">
        <v>272</v>
      </c>
      <c r="E231" s="170">
        <f t="shared" si="196"/>
        <v>0</v>
      </c>
      <c r="F231" s="170">
        <f t="shared" si="197"/>
        <v>0</v>
      </c>
      <c r="G231" s="170" t="e">
        <f t="shared" si="269"/>
        <v>#DIV/0!</v>
      </c>
      <c r="H231" s="169"/>
      <c r="I231" s="169"/>
      <c r="J231" s="174"/>
      <c r="K231" s="169"/>
      <c r="L231" s="169"/>
      <c r="M231" s="174"/>
      <c r="N231" s="169"/>
      <c r="O231" s="169"/>
      <c r="P231" s="174"/>
      <c r="Q231" s="169"/>
      <c r="R231" s="169"/>
      <c r="S231" s="174"/>
      <c r="T231" s="169"/>
      <c r="U231" s="169"/>
      <c r="V231" s="174"/>
      <c r="W231" s="169"/>
      <c r="X231" s="169"/>
      <c r="Y231" s="174"/>
      <c r="Z231" s="169"/>
      <c r="AA231" s="169"/>
      <c r="AB231" s="174"/>
      <c r="AC231" s="169"/>
      <c r="AD231" s="169"/>
      <c r="AE231" s="174"/>
      <c r="AF231" s="169"/>
      <c r="AG231" s="169"/>
      <c r="AH231" s="174"/>
      <c r="AI231" s="169"/>
      <c r="AJ231" s="169"/>
      <c r="AK231" s="174"/>
      <c r="AL231" s="169"/>
      <c r="AM231" s="169"/>
      <c r="AN231" s="174"/>
      <c r="AO231" s="169"/>
      <c r="AP231" s="169"/>
      <c r="AQ231" s="174"/>
      <c r="AR231" s="313"/>
    </row>
    <row r="232" spans="1:44" s="116" customFormat="1" ht="22.25" customHeight="1" x14ac:dyDescent="0.3">
      <c r="A232" s="314" t="s">
        <v>338</v>
      </c>
      <c r="B232" s="315" t="s">
        <v>531</v>
      </c>
      <c r="C232" s="315" t="s">
        <v>467</v>
      </c>
      <c r="D232" s="176" t="s">
        <v>41</v>
      </c>
      <c r="E232" s="170">
        <f t="shared" si="196"/>
        <v>4624.32</v>
      </c>
      <c r="F232" s="170">
        <f t="shared" si="197"/>
        <v>4624.32</v>
      </c>
      <c r="G232" s="170">
        <f t="shared" si="269"/>
        <v>100</v>
      </c>
      <c r="H232" s="170">
        <f>SUM(H233:H235)</f>
        <v>0</v>
      </c>
      <c r="I232" s="170">
        <f t="shared" ref="I232" si="515">SUM(I233:I235)</f>
        <v>0</v>
      </c>
      <c r="J232" s="170">
        <f t="shared" ref="J232" si="516">SUM(J233:J235)</f>
        <v>0</v>
      </c>
      <c r="K232" s="170">
        <f t="shared" ref="K232" si="517">SUM(K233:K235)</f>
        <v>0</v>
      </c>
      <c r="L232" s="170">
        <f t="shared" ref="L232" si="518">SUM(L233:L235)</f>
        <v>0</v>
      </c>
      <c r="M232" s="170">
        <f t="shared" ref="M232" si="519">SUM(M233:M235)</f>
        <v>0</v>
      </c>
      <c r="N232" s="170">
        <f t="shared" ref="N232" si="520">SUM(N233:N235)</f>
        <v>0</v>
      </c>
      <c r="O232" s="170">
        <f t="shared" ref="O232" si="521">SUM(O233:O235)</f>
        <v>0</v>
      </c>
      <c r="P232" s="170">
        <f t="shared" ref="P232" si="522">SUM(P233:P235)</f>
        <v>0</v>
      </c>
      <c r="Q232" s="170">
        <f t="shared" ref="Q232" si="523">SUM(Q233:Q235)</f>
        <v>0</v>
      </c>
      <c r="R232" s="170">
        <f t="shared" ref="R232" si="524">SUM(R233:R235)</f>
        <v>0</v>
      </c>
      <c r="S232" s="170">
        <f t="shared" ref="S232" si="525">SUM(S233:S235)</f>
        <v>0</v>
      </c>
      <c r="T232" s="170">
        <f t="shared" ref="T232" si="526">SUM(T233:T235)</f>
        <v>0</v>
      </c>
      <c r="U232" s="170">
        <f t="shared" ref="U232" si="527">SUM(U233:U235)</f>
        <v>0</v>
      </c>
      <c r="V232" s="170">
        <f t="shared" ref="V232" si="528">SUM(V233:V235)</f>
        <v>0</v>
      </c>
      <c r="W232" s="170">
        <f t="shared" ref="W232" si="529">SUM(W233:W235)</f>
        <v>0</v>
      </c>
      <c r="X232" s="170">
        <f t="shared" ref="X232" si="530">SUM(X233:X235)</f>
        <v>0</v>
      </c>
      <c r="Y232" s="170">
        <f t="shared" ref="Y232" si="531">SUM(Y233:Y235)</f>
        <v>0</v>
      </c>
      <c r="Z232" s="170">
        <f t="shared" ref="Z232" si="532">SUM(Z233:Z235)</f>
        <v>0</v>
      </c>
      <c r="AA232" s="170">
        <f t="shared" ref="AA232" si="533">SUM(AA233:AA235)</f>
        <v>0</v>
      </c>
      <c r="AB232" s="170">
        <f t="shared" ref="AB232" si="534">SUM(AB233:AB235)</f>
        <v>0</v>
      </c>
      <c r="AC232" s="170">
        <f t="shared" ref="AC232" si="535">SUM(AC233:AC235)</f>
        <v>3392.9332800000002</v>
      </c>
      <c r="AD232" s="170">
        <f t="shared" ref="AD232" si="536">SUM(AD233:AD235)</f>
        <v>3392.9332800000002</v>
      </c>
      <c r="AE232" s="170">
        <f t="shared" ref="AE232" si="537">SUM(AE233:AE235)</f>
        <v>0</v>
      </c>
      <c r="AF232" s="170">
        <f t="shared" ref="AF232" si="538">SUM(AF233:AF235)</f>
        <v>1231.3867199999995</v>
      </c>
      <c r="AG232" s="170">
        <f t="shared" ref="AG232" si="539">SUM(AG233:AG235)</f>
        <v>1231.3867199999995</v>
      </c>
      <c r="AH232" s="170">
        <f t="shared" ref="AH232" si="540">SUM(AH233:AH235)</f>
        <v>0</v>
      </c>
      <c r="AI232" s="170">
        <f t="shared" ref="AI232" si="541">SUM(AI233:AI235)</f>
        <v>0</v>
      </c>
      <c r="AJ232" s="170">
        <f t="shared" ref="AJ232" si="542">SUM(AJ233:AJ235)</f>
        <v>0</v>
      </c>
      <c r="AK232" s="170">
        <f t="shared" ref="AK232" si="543">SUM(AK233:AK235)</f>
        <v>0</v>
      </c>
      <c r="AL232" s="170">
        <f t="shared" ref="AL232" si="544">SUM(AL233:AL235)</f>
        <v>0</v>
      </c>
      <c r="AM232" s="170">
        <f t="shared" ref="AM232" si="545">SUM(AM233:AM235)</f>
        <v>0</v>
      </c>
      <c r="AN232" s="170">
        <f t="shared" ref="AN232" si="546">SUM(AN233:AN235)</f>
        <v>0</v>
      </c>
      <c r="AO232" s="170">
        <f t="shared" ref="AO232" si="547">SUM(AO233:AO235)</f>
        <v>0</v>
      </c>
      <c r="AP232" s="170">
        <f t="shared" ref="AP232" si="548">SUM(AP233:AP235)</f>
        <v>0</v>
      </c>
      <c r="AQ232" s="170">
        <f t="shared" ref="AQ232" si="549">SUM(AQ233:AQ235)</f>
        <v>0</v>
      </c>
      <c r="AR232" s="313"/>
    </row>
    <row r="233" spans="1:44" x14ac:dyDescent="0.3">
      <c r="A233" s="314"/>
      <c r="B233" s="315"/>
      <c r="C233" s="315"/>
      <c r="D233" s="172" t="s">
        <v>37</v>
      </c>
      <c r="E233" s="170">
        <f t="shared" si="196"/>
        <v>0</v>
      </c>
      <c r="F233" s="170">
        <f t="shared" si="197"/>
        <v>0</v>
      </c>
      <c r="G233" s="170" t="e">
        <f t="shared" si="269"/>
        <v>#DIV/0!</v>
      </c>
      <c r="H233" s="169"/>
      <c r="I233" s="169"/>
      <c r="J233" s="174"/>
      <c r="K233" s="169"/>
      <c r="L233" s="169"/>
      <c r="M233" s="174"/>
      <c r="N233" s="169"/>
      <c r="O233" s="169"/>
      <c r="P233" s="174"/>
      <c r="Q233" s="169"/>
      <c r="R233" s="169"/>
      <c r="S233" s="174"/>
      <c r="T233" s="169"/>
      <c r="U233" s="169"/>
      <c r="V233" s="174"/>
      <c r="W233" s="169"/>
      <c r="X233" s="169"/>
      <c r="Y233" s="174"/>
      <c r="Z233" s="169"/>
      <c r="AA233" s="169"/>
      <c r="AB233" s="174"/>
      <c r="AC233" s="169"/>
      <c r="AD233" s="169"/>
      <c r="AE233" s="174"/>
      <c r="AF233" s="169"/>
      <c r="AG233" s="169"/>
      <c r="AH233" s="174"/>
      <c r="AI233" s="169"/>
      <c r="AJ233" s="169"/>
      <c r="AK233" s="169"/>
      <c r="AL233" s="169"/>
      <c r="AM233" s="169"/>
      <c r="AN233" s="174"/>
      <c r="AO233" s="169"/>
      <c r="AP233" s="169"/>
      <c r="AQ233" s="174"/>
      <c r="AR233" s="313"/>
    </row>
    <row r="234" spans="1:44" ht="31.15" customHeight="1" x14ac:dyDescent="0.3">
      <c r="A234" s="314"/>
      <c r="B234" s="315"/>
      <c r="C234" s="315"/>
      <c r="D234" s="172" t="s">
        <v>2</v>
      </c>
      <c r="E234" s="170">
        <f t="shared" si="196"/>
        <v>0</v>
      </c>
      <c r="F234" s="170">
        <f t="shared" si="197"/>
        <v>0</v>
      </c>
      <c r="G234" s="170" t="e">
        <f t="shared" si="269"/>
        <v>#DIV/0!</v>
      </c>
      <c r="H234" s="169"/>
      <c r="I234" s="169"/>
      <c r="J234" s="174"/>
      <c r="K234" s="169"/>
      <c r="L234" s="169"/>
      <c r="M234" s="174"/>
      <c r="N234" s="169"/>
      <c r="O234" s="169"/>
      <c r="P234" s="174"/>
      <c r="Q234" s="169"/>
      <c r="R234" s="169"/>
      <c r="S234" s="174"/>
      <c r="T234" s="169"/>
      <c r="U234" s="169"/>
      <c r="V234" s="174"/>
      <c r="W234" s="169"/>
      <c r="X234" s="169"/>
      <c r="Y234" s="174"/>
      <c r="Z234" s="169"/>
      <c r="AA234" s="169"/>
      <c r="AB234" s="174"/>
      <c r="AC234" s="169"/>
      <c r="AD234" s="169"/>
      <c r="AE234" s="174"/>
      <c r="AF234" s="169"/>
      <c r="AG234" s="169"/>
      <c r="AH234" s="174"/>
      <c r="AI234" s="169"/>
      <c r="AJ234" s="169"/>
      <c r="AK234" s="174"/>
      <c r="AL234" s="169"/>
      <c r="AM234" s="169"/>
      <c r="AN234" s="174"/>
      <c r="AO234" s="169"/>
      <c r="AP234" s="169"/>
      <c r="AQ234" s="174"/>
      <c r="AR234" s="313"/>
    </row>
    <row r="235" spans="1:44" ht="21.8" customHeight="1" x14ac:dyDescent="0.3">
      <c r="A235" s="314"/>
      <c r="B235" s="315"/>
      <c r="C235" s="315"/>
      <c r="D235" s="172" t="s">
        <v>43</v>
      </c>
      <c r="E235" s="170">
        <f t="shared" si="196"/>
        <v>4624.32</v>
      </c>
      <c r="F235" s="170">
        <f t="shared" si="197"/>
        <v>4624.32</v>
      </c>
      <c r="G235" s="170">
        <f t="shared" si="269"/>
        <v>100</v>
      </c>
      <c r="H235" s="169"/>
      <c r="I235" s="169"/>
      <c r="J235" s="174"/>
      <c r="K235" s="169"/>
      <c r="L235" s="169"/>
      <c r="M235" s="174"/>
      <c r="N235" s="169"/>
      <c r="O235" s="169"/>
      <c r="P235" s="174"/>
      <c r="Q235" s="169"/>
      <c r="R235" s="169"/>
      <c r="S235" s="174"/>
      <c r="T235" s="169"/>
      <c r="U235" s="169"/>
      <c r="V235" s="174"/>
      <c r="W235" s="169"/>
      <c r="X235" s="169"/>
      <c r="Y235" s="174"/>
      <c r="Z235" s="169"/>
      <c r="AA235" s="169"/>
      <c r="AB235" s="174"/>
      <c r="AC235" s="159">
        <v>3392.9332800000002</v>
      </c>
      <c r="AD235" s="159">
        <v>3392.9332800000002</v>
      </c>
      <c r="AE235" s="174"/>
      <c r="AF235" s="159">
        <f>4624.32-3392.93328</f>
        <v>1231.3867199999995</v>
      </c>
      <c r="AG235" s="159">
        <f>4624.32-3392.93328</f>
        <v>1231.3867199999995</v>
      </c>
      <c r="AH235" s="174"/>
      <c r="AI235" s="169"/>
      <c r="AJ235" s="169"/>
      <c r="AK235" s="174"/>
      <c r="AL235" s="169"/>
      <c r="AM235" s="169"/>
      <c r="AN235" s="174"/>
      <c r="AO235" s="169"/>
      <c r="AP235" s="169"/>
      <c r="AQ235" s="174"/>
      <c r="AR235" s="313"/>
    </row>
    <row r="236" spans="1:44" ht="30.05" customHeight="1" x14ac:dyDescent="0.25">
      <c r="A236" s="314"/>
      <c r="B236" s="315"/>
      <c r="C236" s="315"/>
      <c r="D236" s="173" t="s">
        <v>272</v>
      </c>
      <c r="E236" s="170">
        <f t="shared" si="196"/>
        <v>0</v>
      </c>
      <c r="F236" s="170">
        <f t="shared" si="197"/>
        <v>0</v>
      </c>
      <c r="G236" s="170" t="e">
        <f t="shared" si="269"/>
        <v>#DIV/0!</v>
      </c>
      <c r="H236" s="169"/>
      <c r="I236" s="169"/>
      <c r="J236" s="174"/>
      <c r="K236" s="169"/>
      <c r="L236" s="169"/>
      <c r="M236" s="174"/>
      <c r="N236" s="169"/>
      <c r="O236" s="169"/>
      <c r="P236" s="174"/>
      <c r="Q236" s="169"/>
      <c r="R236" s="169"/>
      <c r="S236" s="174"/>
      <c r="T236" s="169"/>
      <c r="U236" s="169"/>
      <c r="V236" s="174"/>
      <c r="W236" s="169"/>
      <c r="X236" s="169"/>
      <c r="Y236" s="174"/>
      <c r="Z236" s="169"/>
      <c r="AA236" s="169"/>
      <c r="AB236" s="174"/>
      <c r="AC236" s="169"/>
      <c r="AD236" s="169"/>
      <c r="AE236" s="174"/>
      <c r="AF236" s="169"/>
      <c r="AG236" s="169"/>
      <c r="AH236" s="174"/>
      <c r="AI236" s="169"/>
      <c r="AJ236" s="169"/>
      <c r="AK236" s="174"/>
      <c r="AL236" s="169"/>
      <c r="AM236" s="169"/>
      <c r="AN236" s="174"/>
      <c r="AO236" s="169"/>
      <c r="AP236" s="169"/>
      <c r="AQ236" s="174"/>
      <c r="AR236" s="313"/>
    </row>
    <row r="237" spans="1:44" s="116" customFormat="1" ht="22.25" customHeight="1" x14ac:dyDescent="0.3">
      <c r="A237" s="314" t="s">
        <v>339</v>
      </c>
      <c r="B237" s="315" t="s">
        <v>464</v>
      </c>
      <c r="C237" s="315" t="s">
        <v>467</v>
      </c>
      <c r="D237" s="176" t="s">
        <v>41</v>
      </c>
      <c r="E237" s="170">
        <f t="shared" si="196"/>
        <v>1642.62</v>
      </c>
      <c r="F237" s="170">
        <f t="shared" si="197"/>
        <v>1634.4069</v>
      </c>
      <c r="G237" s="170">
        <f t="shared" si="269"/>
        <v>99.5</v>
      </c>
      <c r="H237" s="170">
        <f>SUM(H238:H240)</f>
        <v>0</v>
      </c>
      <c r="I237" s="170">
        <f t="shared" ref="I237" si="550">SUM(I238:I240)</f>
        <v>0</v>
      </c>
      <c r="J237" s="170">
        <f t="shared" ref="J237" si="551">SUM(J238:J240)</f>
        <v>0</v>
      </c>
      <c r="K237" s="170">
        <f t="shared" ref="K237" si="552">SUM(K238:K240)</f>
        <v>0</v>
      </c>
      <c r="L237" s="170">
        <f t="shared" ref="L237" si="553">SUM(L238:L240)</f>
        <v>0</v>
      </c>
      <c r="M237" s="170">
        <f t="shared" ref="M237" si="554">SUM(M238:M240)</f>
        <v>0</v>
      </c>
      <c r="N237" s="170">
        <f t="shared" ref="N237" si="555">SUM(N238:N240)</f>
        <v>0</v>
      </c>
      <c r="O237" s="170">
        <f t="shared" ref="O237" si="556">SUM(O238:O240)</f>
        <v>0</v>
      </c>
      <c r="P237" s="170">
        <f t="shared" ref="P237" si="557">SUM(P238:P240)</f>
        <v>0</v>
      </c>
      <c r="Q237" s="170">
        <f t="shared" ref="Q237" si="558">SUM(Q238:Q240)</f>
        <v>0</v>
      </c>
      <c r="R237" s="170">
        <f t="shared" ref="R237" si="559">SUM(R238:R240)</f>
        <v>0</v>
      </c>
      <c r="S237" s="170">
        <f t="shared" ref="S237" si="560">SUM(S238:S240)</f>
        <v>0</v>
      </c>
      <c r="T237" s="170">
        <f t="shared" ref="T237" si="561">SUM(T238:T240)</f>
        <v>0</v>
      </c>
      <c r="U237" s="170">
        <f t="shared" ref="U237" si="562">SUM(U238:U240)</f>
        <v>0</v>
      </c>
      <c r="V237" s="170">
        <f t="shared" ref="V237" si="563">SUM(V238:V240)</f>
        <v>0</v>
      </c>
      <c r="W237" s="170">
        <f t="shared" ref="W237" si="564">SUM(W238:W240)</f>
        <v>0</v>
      </c>
      <c r="X237" s="170">
        <f t="shared" ref="X237" si="565">SUM(X238:X240)</f>
        <v>0</v>
      </c>
      <c r="Y237" s="170">
        <f t="shared" ref="Y237" si="566">SUM(Y238:Y240)</f>
        <v>0</v>
      </c>
      <c r="Z237" s="170">
        <f t="shared" ref="Z237" si="567">SUM(Z238:Z240)</f>
        <v>0</v>
      </c>
      <c r="AA237" s="170">
        <f t="shared" ref="AA237" si="568">SUM(AA238:AA240)</f>
        <v>0</v>
      </c>
      <c r="AB237" s="170">
        <f t="shared" ref="AB237" si="569">SUM(AB238:AB240)</f>
        <v>0</v>
      </c>
      <c r="AC237" s="170">
        <f t="shared" ref="AC237" si="570">SUM(AC238:AC240)</f>
        <v>1074.4376600000001</v>
      </c>
      <c r="AD237" s="170">
        <f t="shared" ref="AD237" si="571">SUM(AD238:AD240)</f>
        <v>1074.4376600000001</v>
      </c>
      <c r="AE237" s="170">
        <f t="shared" ref="AE237" si="572">SUM(AE238:AE240)</f>
        <v>0</v>
      </c>
      <c r="AF237" s="170">
        <f t="shared" ref="AF237" si="573">SUM(AF238:AF240)</f>
        <v>0</v>
      </c>
      <c r="AG237" s="170">
        <f t="shared" ref="AG237" si="574">SUM(AG238:AG240)</f>
        <v>0</v>
      </c>
      <c r="AH237" s="170">
        <f t="shared" ref="AH237" si="575">SUM(AH238:AH240)</f>
        <v>0</v>
      </c>
      <c r="AI237" s="170">
        <f t="shared" ref="AI237" si="576">SUM(AI238:AI240)</f>
        <v>559.96924000000001</v>
      </c>
      <c r="AJ237" s="170">
        <f t="shared" ref="AJ237" si="577">SUM(AJ238:AJ240)</f>
        <v>559.96924000000001</v>
      </c>
      <c r="AK237" s="170">
        <f t="shared" ref="AK237" si="578">SUM(AK238:AK240)</f>
        <v>0</v>
      </c>
      <c r="AL237" s="170">
        <f t="shared" ref="AL237" si="579">SUM(AL238:AL240)</f>
        <v>0</v>
      </c>
      <c r="AM237" s="170">
        <f t="shared" ref="AM237" si="580">SUM(AM238:AM240)</f>
        <v>0</v>
      </c>
      <c r="AN237" s="170">
        <f t="shared" ref="AN237" si="581">SUM(AN238:AN240)</f>
        <v>0</v>
      </c>
      <c r="AO237" s="170">
        <f t="shared" ref="AO237" si="582">SUM(AO238:AO240)</f>
        <v>8.2130999999998267</v>
      </c>
      <c r="AP237" s="170">
        <f t="shared" ref="AP237" si="583">SUM(AP238:AP240)</f>
        <v>0</v>
      </c>
      <c r="AQ237" s="170">
        <f t="shared" ref="AQ237" si="584">SUM(AQ238:AQ240)</f>
        <v>0</v>
      </c>
      <c r="AR237" s="313"/>
    </row>
    <row r="238" spans="1:44" x14ac:dyDescent="0.3">
      <c r="A238" s="314"/>
      <c r="B238" s="315"/>
      <c r="C238" s="315"/>
      <c r="D238" s="172" t="s">
        <v>37</v>
      </c>
      <c r="E238" s="170">
        <f t="shared" si="196"/>
        <v>0</v>
      </c>
      <c r="F238" s="170">
        <f t="shared" si="197"/>
        <v>0</v>
      </c>
      <c r="G238" s="170" t="e">
        <f t="shared" si="269"/>
        <v>#DIV/0!</v>
      </c>
      <c r="H238" s="169"/>
      <c r="I238" s="169"/>
      <c r="J238" s="174"/>
      <c r="K238" s="169"/>
      <c r="L238" s="169"/>
      <c r="M238" s="174"/>
      <c r="N238" s="169"/>
      <c r="O238" s="169"/>
      <c r="P238" s="174"/>
      <c r="Q238" s="169"/>
      <c r="R238" s="169"/>
      <c r="S238" s="174"/>
      <c r="T238" s="169"/>
      <c r="U238" s="169"/>
      <c r="V238" s="174"/>
      <c r="W238" s="169"/>
      <c r="X238" s="169"/>
      <c r="Y238" s="174"/>
      <c r="Z238" s="169"/>
      <c r="AA238" s="169"/>
      <c r="AB238" s="174"/>
      <c r="AC238" s="169"/>
      <c r="AD238" s="169"/>
      <c r="AE238" s="174"/>
      <c r="AF238" s="169"/>
      <c r="AG238" s="169"/>
      <c r="AH238" s="174"/>
      <c r="AI238" s="169"/>
      <c r="AJ238" s="169"/>
      <c r="AK238" s="169"/>
      <c r="AL238" s="169"/>
      <c r="AM238" s="169"/>
      <c r="AN238" s="174"/>
      <c r="AO238" s="169"/>
      <c r="AP238" s="169"/>
      <c r="AQ238" s="174"/>
      <c r="AR238" s="313"/>
    </row>
    <row r="239" spans="1:44" ht="31.15" customHeight="1" x14ac:dyDescent="0.3">
      <c r="A239" s="314"/>
      <c r="B239" s="315"/>
      <c r="C239" s="315"/>
      <c r="D239" s="172" t="s">
        <v>2</v>
      </c>
      <c r="E239" s="170">
        <f t="shared" si="196"/>
        <v>0</v>
      </c>
      <c r="F239" s="170">
        <f t="shared" si="197"/>
        <v>0</v>
      </c>
      <c r="G239" s="170" t="e">
        <f t="shared" si="269"/>
        <v>#DIV/0!</v>
      </c>
      <c r="H239" s="169"/>
      <c r="I239" s="169"/>
      <c r="J239" s="174"/>
      <c r="K239" s="169"/>
      <c r="L239" s="169"/>
      <c r="M239" s="174"/>
      <c r="N239" s="169"/>
      <c r="O239" s="169"/>
      <c r="P239" s="174"/>
      <c r="Q239" s="169"/>
      <c r="R239" s="169"/>
      <c r="S239" s="174"/>
      <c r="T239" s="169"/>
      <c r="U239" s="169"/>
      <c r="V239" s="174"/>
      <c r="W239" s="169"/>
      <c r="X239" s="169"/>
      <c r="Y239" s="174"/>
      <c r="Z239" s="169"/>
      <c r="AA239" s="169"/>
      <c r="AB239" s="174"/>
      <c r="AC239" s="169"/>
      <c r="AD239" s="169"/>
      <c r="AE239" s="174"/>
      <c r="AF239" s="169"/>
      <c r="AG239" s="169"/>
      <c r="AH239" s="174"/>
      <c r="AI239" s="169"/>
      <c r="AJ239" s="169"/>
      <c r="AK239" s="174"/>
      <c r="AL239" s="169"/>
      <c r="AM239" s="169"/>
      <c r="AN239" s="174"/>
      <c r="AO239" s="169"/>
      <c r="AP239" s="169"/>
      <c r="AQ239" s="174"/>
      <c r="AR239" s="313"/>
    </row>
    <row r="240" spans="1:44" ht="21.8" customHeight="1" x14ac:dyDescent="0.3">
      <c r="A240" s="314"/>
      <c r="B240" s="315"/>
      <c r="C240" s="315"/>
      <c r="D240" s="172" t="s">
        <v>43</v>
      </c>
      <c r="E240" s="170">
        <f t="shared" si="196"/>
        <v>1642.62</v>
      </c>
      <c r="F240" s="170">
        <f t="shared" si="197"/>
        <v>1634.4069</v>
      </c>
      <c r="G240" s="170">
        <f t="shared" si="269"/>
        <v>99.5</v>
      </c>
      <c r="H240" s="169"/>
      <c r="I240" s="169"/>
      <c r="J240" s="174"/>
      <c r="K240" s="169"/>
      <c r="L240" s="169"/>
      <c r="M240" s="174"/>
      <c r="N240" s="169"/>
      <c r="O240" s="169"/>
      <c r="P240" s="174"/>
      <c r="Q240" s="169"/>
      <c r="R240" s="169"/>
      <c r="S240" s="174"/>
      <c r="T240" s="169"/>
      <c r="U240" s="169"/>
      <c r="V240" s="174"/>
      <c r="W240" s="169"/>
      <c r="X240" s="169"/>
      <c r="Y240" s="174"/>
      <c r="Z240" s="169"/>
      <c r="AA240" s="169"/>
      <c r="AB240" s="174"/>
      <c r="AC240" s="159">
        <v>1074.4376600000001</v>
      </c>
      <c r="AD240" s="159">
        <v>1074.4376600000001</v>
      </c>
      <c r="AE240" s="174"/>
      <c r="AF240" s="159"/>
      <c r="AG240" s="169"/>
      <c r="AH240" s="174"/>
      <c r="AI240" s="159">
        <v>559.96924000000001</v>
      </c>
      <c r="AJ240" s="159">
        <v>559.96924000000001</v>
      </c>
      <c r="AK240" s="174"/>
      <c r="AL240" s="159"/>
      <c r="AM240" s="169"/>
      <c r="AN240" s="174"/>
      <c r="AO240" s="159">
        <f>1642.62-1074.43766-559.96924</f>
        <v>8.2130999999998267</v>
      </c>
      <c r="AP240" s="169"/>
      <c r="AQ240" s="174"/>
      <c r="AR240" s="313"/>
    </row>
    <row r="241" spans="1:44" ht="30.05" customHeight="1" x14ac:dyDescent="0.25">
      <c r="A241" s="314"/>
      <c r="B241" s="315"/>
      <c r="C241" s="315"/>
      <c r="D241" s="173" t="s">
        <v>272</v>
      </c>
      <c r="E241" s="170">
        <f t="shared" si="196"/>
        <v>0</v>
      </c>
      <c r="F241" s="170">
        <f t="shared" si="197"/>
        <v>0</v>
      </c>
      <c r="G241" s="170" t="e">
        <f t="shared" si="269"/>
        <v>#DIV/0!</v>
      </c>
      <c r="H241" s="169"/>
      <c r="I241" s="169"/>
      <c r="J241" s="174"/>
      <c r="K241" s="169"/>
      <c r="L241" s="169"/>
      <c r="M241" s="174"/>
      <c r="N241" s="169"/>
      <c r="O241" s="169"/>
      <c r="P241" s="174"/>
      <c r="Q241" s="169"/>
      <c r="R241" s="169"/>
      <c r="S241" s="174"/>
      <c r="T241" s="169"/>
      <c r="U241" s="169"/>
      <c r="V241" s="174"/>
      <c r="W241" s="169"/>
      <c r="X241" s="169"/>
      <c r="Y241" s="174"/>
      <c r="Z241" s="169"/>
      <c r="AA241" s="169"/>
      <c r="AB241" s="174"/>
      <c r="AC241" s="169"/>
      <c r="AD241" s="169"/>
      <c r="AE241" s="174"/>
      <c r="AF241" s="169"/>
      <c r="AG241" s="169"/>
      <c r="AH241" s="174"/>
      <c r="AI241" s="169"/>
      <c r="AJ241" s="169"/>
      <c r="AK241" s="174"/>
      <c r="AL241" s="169"/>
      <c r="AM241" s="169"/>
      <c r="AN241" s="174"/>
      <c r="AO241" s="169"/>
      <c r="AP241" s="169"/>
      <c r="AQ241" s="174"/>
      <c r="AR241" s="313"/>
    </row>
    <row r="242" spans="1:44" s="116" customFormat="1" ht="22.25" customHeight="1" x14ac:dyDescent="0.3">
      <c r="A242" s="314" t="s">
        <v>340</v>
      </c>
      <c r="B242" s="315" t="s">
        <v>465</v>
      </c>
      <c r="C242" s="315" t="s">
        <v>467</v>
      </c>
      <c r="D242" s="176" t="s">
        <v>41</v>
      </c>
      <c r="E242" s="170">
        <f t="shared" si="196"/>
        <v>1582.19</v>
      </c>
      <c r="F242" s="170">
        <f t="shared" si="197"/>
        <v>1582.19</v>
      </c>
      <c r="G242" s="170">
        <f t="shared" si="269"/>
        <v>100</v>
      </c>
      <c r="H242" s="170">
        <f>SUM(H243:H245)</f>
        <v>0</v>
      </c>
      <c r="I242" s="170">
        <f t="shared" ref="I242" si="585">SUM(I243:I245)</f>
        <v>0</v>
      </c>
      <c r="J242" s="170">
        <f t="shared" ref="J242" si="586">SUM(J243:J245)</f>
        <v>0</v>
      </c>
      <c r="K242" s="170">
        <f t="shared" ref="K242" si="587">SUM(K243:K245)</f>
        <v>0</v>
      </c>
      <c r="L242" s="170">
        <f t="shared" ref="L242" si="588">SUM(L243:L245)</f>
        <v>0</v>
      </c>
      <c r="M242" s="170">
        <f t="shared" ref="M242" si="589">SUM(M243:M245)</f>
        <v>0</v>
      </c>
      <c r="N242" s="170">
        <f t="shared" ref="N242" si="590">SUM(N243:N245)</f>
        <v>0</v>
      </c>
      <c r="O242" s="170">
        <f t="shared" ref="O242" si="591">SUM(O243:O245)</f>
        <v>0</v>
      </c>
      <c r="P242" s="170">
        <f t="shared" ref="P242" si="592">SUM(P243:P245)</f>
        <v>0</v>
      </c>
      <c r="Q242" s="170">
        <f t="shared" ref="Q242" si="593">SUM(Q243:Q245)</f>
        <v>0</v>
      </c>
      <c r="R242" s="170">
        <f t="shared" ref="R242" si="594">SUM(R243:R245)</f>
        <v>0</v>
      </c>
      <c r="S242" s="170">
        <f t="shared" ref="S242" si="595">SUM(S243:S245)</f>
        <v>0</v>
      </c>
      <c r="T242" s="170">
        <f t="shared" ref="T242" si="596">SUM(T243:T245)</f>
        <v>0</v>
      </c>
      <c r="U242" s="170">
        <f t="shared" ref="U242" si="597">SUM(U243:U245)</f>
        <v>0</v>
      </c>
      <c r="V242" s="170">
        <f t="shared" ref="V242" si="598">SUM(V243:V245)</f>
        <v>0</v>
      </c>
      <c r="W242" s="170">
        <f t="shared" ref="W242" si="599">SUM(W243:W245)</f>
        <v>0</v>
      </c>
      <c r="X242" s="170">
        <f t="shared" ref="X242" si="600">SUM(X243:X245)</f>
        <v>0</v>
      </c>
      <c r="Y242" s="170">
        <f t="shared" ref="Y242" si="601">SUM(Y243:Y245)</f>
        <v>0</v>
      </c>
      <c r="Z242" s="170">
        <f t="shared" ref="Z242" si="602">SUM(Z243:Z245)</f>
        <v>0</v>
      </c>
      <c r="AA242" s="170">
        <f t="shared" ref="AA242" si="603">SUM(AA243:AA245)</f>
        <v>0</v>
      </c>
      <c r="AB242" s="170">
        <f t="shared" ref="AB242" si="604">SUM(AB243:AB245)</f>
        <v>0</v>
      </c>
      <c r="AC242" s="170">
        <f t="shared" ref="AC242" si="605">SUM(AC243:AC245)</f>
        <v>1503.2059200000001</v>
      </c>
      <c r="AD242" s="170">
        <f t="shared" ref="AD242" si="606">SUM(AD243:AD245)</f>
        <v>1503.2059200000001</v>
      </c>
      <c r="AE242" s="170">
        <f t="shared" ref="AE242" si="607">SUM(AE243:AE245)</f>
        <v>0</v>
      </c>
      <c r="AF242" s="170">
        <f t="shared" ref="AF242" si="608">SUM(AF243:AF245)</f>
        <v>78.984079999999949</v>
      </c>
      <c r="AG242" s="170">
        <f t="shared" ref="AG242" si="609">SUM(AG243:AG245)</f>
        <v>78.984079999999949</v>
      </c>
      <c r="AH242" s="170">
        <f t="shared" ref="AH242" si="610">SUM(AH243:AH245)</f>
        <v>0</v>
      </c>
      <c r="AI242" s="170">
        <f t="shared" ref="AI242" si="611">SUM(AI243:AI245)</f>
        <v>0</v>
      </c>
      <c r="AJ242" s="170">
        <f t="shared" ref="AJ242" si="612">SUM(AJ243:AJ245)</f>
        <v>0</v>
      </c>
      <c r="AK242" s="170">
        <f t="shared" ref="AK242" si="613">SUM(AK243:AK245)</f>
        <v>0</v>
      </c>
      <c r="AL242" s="170">
        <f t="shared" ref="AL242" si="614">SUM(AL243:AL245)</f>
        <v>0</v>
      </c>
      <c r="AM242" s="170">
        <f t="shared" ref="AM242" si="615">SUM(AM243:AM245)</f>
        <v>0</v>
      </c>
      <c r="AN242" s="170">
        <f t="shared" ref="AN242" si="616">SUM(AN243:AN245)</f>
        <v>0</v>
      </c>
      <c r="AO242" s="170">
        <f t="shared" ref="AO242" si="617">SUM(AO243:AO245)</f>
        <v>0</v>
      </c>
      <c r="AP242" s="170">
        <f t="shared" ref="AP242" si="618">SUM(AP243:AP245)</f>
        <v>0</v>
      </c>
      <c r="AQ242" s="170">
        <f t="shared" ref="AQ242" si="619">SUM(AQ243:AQ245)</f>
        <v>0</v>
      </c>
      <c r="AR242" s="313"/>
    </row>
    <row r="243" spans="1:44" x14ac:dyDescent="0.3">
      <c r="A243" s="314"/>
      <c r="B243" s="315"/>
      <c r="C243" s="315"/>
      <c r="D243" s="172" t="s">
        <v>37</v>
      </c>
      <c r="E243" s="170">
        <f t="shared" si="196"/>
        <v>0</v>
      </c>
      <c r="F243" s="170">
        <f t="shared" si="197"/>
        <v>0</v>
      </c>
      <c r="G243" s="170" t="e">
        <f t="shared" si="269"/>
        <v>#DIV/0!</v>
      </c>
      <c r="H243" s="169"/>
      <c r="I243" s="169"/>
      <c r="J243" s="174"/>
      <c r="K243" s="169"/>
      <c r="L243" s="169"/>
      <c r="M243" s="174"/>
      <c r="N243" s="169"/>
      <c r="O243" s="169"/>
      <c r="P243" s="174"/>
      <c r="Q243" s="169"/>
      <c r="R243" s="169"/>
      <c r="S243" s="174"/>
      <c r="T243" s="169"/>
      <c r="U243" s="169"/>
      <c r="V243" s="174"/>
      <c r="W243" s="169"/>
      <c r="X243" s="169"/>
      <c r="Y243" s="174"/>
      <c r="Z243" s="169"/>
      <c r="AA243" s="169"/>
      <c r="AB243" s="174"/>
      <c r="AC243" s="169"/>
      <c r="AD243" s="169"/>
      <c r="AE243" s="174"/>
      <c r="AF243" s="169"/>
      <c r="AG243" s="169"/>
      <c r="AH243" s="174"/>
      <c r="AI243" s="169"/>
      <c r="AJ243" s="169"/>
      <c r="AK243" s="169"/>
      <c r="AL243" s="169"/>
      <c r="AM243" s="169"/>
      <c r="AN243" s="174"/>
      <c r="AO243" s="169"/>
      <c r="AP243" s="169"/>
      <c r="AQ243" s="174"/>
      <c r="AR243" s="313"/>
    </row>
    <row r="244" spans="1:44" ht="31.15" customHeight="1" x14ac:dyDescent="0.3">
      <c r="A244" s="314"/>
      <c r="B244" s="315"/>
      <c r="C244" s="315"/>
      <c r="D244" s="172" t="s">
        <v>2</v>
      </c>
      <c r="E244" s="170">
        <f t="shared" ref="E244:E307" si="620">H244+K244+N244+Q244+T244+W244+Z244+AC244+AF244+AI244+AL244+AO244</f>
        <v>0</v>
      </c>
      <c r="F244" s="170">
        <f t="shared" ref="F244:F307" si="621">I244+L244+O244+R244+U244+X244+AA244+AD244+AG244+AJ244+AM244+AP244</f>
        <v>0</v>
      </c>
      <c r="G244" s="170" t="e">
        <f t="shared" si="269"/>
        <v>#DIV/0!</v>
      </c>
      <c r="H244" s="169"/>
      <c r="I244" s="169"/>
      <c r="J244" s="174"/>
      <c r="K244" s="169"/>
      <c r="L244" s="169"/>
      <c r="M244" s="174"/>
      <c r="N244" s="169"/>
      <c r="O244" s="169"/>
      <c r="P244" s="174"/>
      <c r="Q244" s="169"/>
      <c r="R244" s="169"/>
      <c r="S244" s="174"/>
      <c r="T244" s="169"/>
      <c r="U244" s="169"/>
      <c r="V244" s="174"/>
      <c r="W244" s="169"/>
      <c r="X244" s="169"/>
      <c r="Y244" s="174"/>
      <c r="Z244" s="169"/>
      <c r="AA244" s="169"/>
      <c r="AB244" s="174"/>
      <c r="AC244" s="169"/>
      <c r="AD244" s="169"/>
      <c r="AE244" s="174"/>
      <c r="AF244" s="169"/>
      <c r="AG244" s="169"/>
      <c r="AH244" s="174"/>
      <c r="AI244" s="169"/>
      <c r="AJ244" s="169"/>
      <c r="AK244" s="174"/>
      <c r="AL244" s="169"/>
      <c r="AM244" s="169"/>
      <c r="AN244" s="174"/>
      <c r="AO244" s="169"/>
      <c r="AP244" s="169"/>
      <c r="AQ244" s="174"/>
      <c r="AR244" s="313"/>
    </row>
    <row r="245" spans="1:44" ht="21.8" customHeight="1" x14ac:dyDescent="0.3">
      <c r="A245" s="314"/>
      <c r="B245" s="315"/>
      <c r="C245" s="315"/>
      <c r="D245" s="172" t="s">
        <v>43</v>
      </c>
      <c r="E245" s="170">
        <f t="shared" si="620"/>
        <v>1582.19</v>
      </c>
      <c r="F245" s="170">
        <f t="shared" si="621"/>
        <v>1582.19</v>
      </c>
      <c r="G245" s="170">
        <f t="shared" si="269"/>
        <v>100</v>
      </c>
      <c r="H245" s="169"/>
      <c r="I245" s="169"/>
      <c r="J245" s="174"/>
      <c r="K245" s="169"/>
      <c r="L245" s="169"/>
      <c r="M245" s="174"/>
      <c r="N245" s="169"/>
      <c r="O245" s="169"/>
      <c r="P245" s="174"/>
      <c r="Q245" s="169"/>
      <c r="R245" s="169"/>
      <c r="S245" s="174"/>
      <c r="T245" s="169"/>
      <c r="U245" s="169"/>
      <c r="V245" s="174"/>
      <c r="W245" s="169"/>
      <c r="X245" s="169"/>
      <c r="Y245" s="174"/>
      <c r="Z245" s="169"/>
      <c r="AA245" s="169"/>
      <c r="AB245" s="174"/>
      <c r="AC245" s="159">
        <v>1503.2059200000001</v>
      </c>
      <c r="AD245" s="159">
        <v>1503.2059200000001</v>
      </c>
      <c r="AE245" s="174"/>
      <c r="AF245" s="159">
        <f>1582.19-1503.20592</f>
        <v>78.984079999999949</v>
      </c>
      <c r="AG245" s="159">
        <f>1582.19-1503.20592</f>
        <v>78.984079999999949</v>
      </c>
      <c r="AH245" s="174"/>
      <c r="AI245" s="169"/>
      <c r="AJ245" s="169"/>
      <c r="AK245" s="174"/>
      <c r="AL245" s="169"/>
      <c r="AM245" s="169"/>
      <c r="AN245" s="174"/>
      <c r="AO245" s="169"/>
      <c r="AP245" s="169"/>
      <c r="AQ245" s="174"/>
      <c r="AR245" s="313"/>
    </row>
    <row r="246" spans="1:44" ht="30.05" customHeight="1" x14ac:dyDescent="0.25">
      <c r="A246" s="314"/>
      <c r="B246" s="315"/>
      <c r="C246" s="315"/>
      <c r="D246" s="173" t="s">
        <v>272</v>
      </c>
      <c r="E246" s="170">
        <f t="shared" si="620"/>
        <v>0</v>
      </c>
      <c r="F246" s="170">
        <f t="shared" si="621"/>
        <v>0</v>
      </c>
      <c r="G246" s="170" t="e">
        <f t="shared" si="269"/>
        <v>#DIV/0!</v>
      </c>
      <c r="H246" s="169"/>
      <c r="I246" s="169"/>
      <c r="J246" s="174"/>
      <c r="K246" s="169"/>
      <c r="L246" s="169"/>
      <c r="M246" s="174"/>
      <c r="N246" s="169"/>
      <c r="O246" s="169"/>
      <c r="P246" s="174"/>
      <c r="Q246" s="169"/>
      <c r="R246" s="169"/>
      <c r="S246" s="174"/>
      <c r="T246" s="169"/>
      <c r="U246" s="169"/>
      <c r="V246" s="174"/>
      <c r="W246" s="169"/>
      <c r="X246" s="169"/>
      <c r="Y246" s="174"/>
      <c r="Z246" s="169"/>
      <c r="AA246" s="169"/>
      <c r="AB246" s="174"/>
      <c r="AC246" s="169"/>
      <c r="AD246" s="169"/>
      <c r="AE246" s="174"/>
      <c r="AF246" s="169"/>
      <c r="AG246" s="169"/>
      <c r="AH246" s="174"/>
      <c r="AI246" s="169"/>
      <c r="AJ246" s="169"/>
      <c r="AK246" s="174"/>
      <c r="AL246" s="169"/>
      <c r="AM246" s="169"/>
      <c r="AN246" s="174"/>
      <c r="AO246" s="169"/>
      <c r="AP246" s="169"/>
      <c r="AQ246" s="174"/>
      <c r="AR246" s="313"/>
    </row>
    <row r="247" spans="1:44" s="116" customFormat="1" ht="22.25" customHeight="1" x14ac:dyDescent="0.3">
      <c r="A247" s="314" t="s">
        <v>468</v>
      </c>
      <c r="B247" s="315" t="s">
        <v>475</v>
      </c>
      <c r="C247" s="315" t="s">
        <v>467</v>
      </c>
      <c r="D247" s="176" t="s">
        <v>41</v>
      </c>
      <c r="E247" s="170">
        <f t="shared" si="620"/>
        <v>2059.21</v>
      </c>
      <c r="F247" s="170">
        <f t="shared" si="621"/>
        <v>2059.21</v>
      </c>
      <c r="G247" s="170">
        <f t="shared" ref="G247:G251" si="622">F247/E247*100</f>
        <v>100</v>
      </c>
      <c r="H247" s="170">
        <f>SUM(H248:H250)</f>
        <v>0</v>
      </c>
      <c r="I247" s="170">
        <f t="shared" ref="I247:AQ247" si="623">SUM(I248:I250)</f>
        <v>0</v>
      </c>
      <c r="J247" s="170">
        <f t="shared" si="623"/>
        <v>0</v>
      </c>
      <c r="K247" s="170">
        <f t="shared" si="623"/>
        <v>0</v>
      </c>
      <c r="L247" s="170">
        <f t="shared" si="623"/>
        <v>0</v>
      </c>
      <c r="M247" s="170">
        <f t="shared" si="623"/>
        <v>0</v>
      </c>
      <c r="N247" s="170">
        <f t="shared" si="623"/>
        <v>0</v>
      </c>
      <c r="O247" s="170">
        <f t="shared" si="623"/>
        <v>0</v>
      </c>
      <c r="P247" s="170">
        <f t="shared" si="623"/>
        <v>0</v>
      </c>
      <c r="Q247" s="170">
        <f t="shared" si="623"/>
        <v>0</v>
      </c>
      <c r="R247" s="170">
        <f t="shared" si="623"/>
        <v>0</v>
      </c>
      <c r="S247" s="170">
        <f t="shared" si="623"/>
        <v>0</v>
      </c>
      <c r="T247" s="170">
        <f t="shared" si="623"/>
        <v>0</v>
      </c>
      <c r="U247" s="170">
        <f t="shared" si="623"/>
        <v>0</v>
      </c>
      <c r="V247" s="170">
        <f t="shared" si="623"/>
        <v>0</v>
      </c>
      <c r="W247" s="170">
        <f t="shared" si="623"/>
        <v>0</v>
      </c>
      <c r="X247" s="170">
        <f t="shared" si="623"/>
        <v>0</v>
      </c>
      <c r="Y247" s="170">
        <f t="shared" si="623"/>
        <v>0</v>
      </c>
      <c r="Z247" s="170">
        <f t="shared" si="623"/>
        <v>0</v>
      </c>
      <c r="AA247" s="170">
        <f t="shared" si="623"/>
        <v>0</v>
      </c>
      <c r="AB247" s="170">
        <f t="shared" si="623"/>
        <v>0</v>
      </c>
      <c r="AC247" s="170">
        <f t="shared" si="623"/>
        <v>1988.5318600000001</v>
      </c>
      <c r="AD247" s="170">
        <f t="shared" si="623"/>
        <v>1988.5318600000001</v>
      </c>
      <c r="AE247" s="170">
        <f t="shared" si="623"/>
        <v>0</v>
      </c>
      <c r="AF247" s="170">
        <f t="shared" si="623"/>
        <v>70.678139999999985</v>
      </c>
      <c r="AG247" s="170">
        <f t="shared" si="623"/>
        <v>70.678139999999985</v>
      </c>
      <c r="AH247" s="170">
        <f t="shared" si="623"/>
        <v>0</v>
      </c>
      <c r="AI247" s="170">
        <f t="shared" si="623"/>
        <v>0</v>
      </c>
      <c r="AJ247" s="170">
        <f t="shared" si="623"/>
        <v>0</v>
      </c>
      <c r="AK247" s="170">
        <f t="shared" si="623"/>
        <v>0</v>
      </c>
      <c r="AL247" s="170">
        <f t="shared" si="623"/>
        <v>0</v>
      </c>
      <c r="AM247" s="170">
        <f t="shared" si="623"/>
        <v>0</v>
      </c>
      <c r="AN247" s="170">
        <f t="shared" si="623"/>
        <v>0</v>
      </c>
      <c r="AO247" s="170">
        <f t="shared" si="623"/>
        <v>0</v>
      </c>
      <c r="AP247" s="170">
        <f t="shared" si="623"/>
        <v>0</v>
      </c>
      <c r="AQ247" s="170">
        <f t="shared" si="623"/>
        <v>0</v>
      </c>
      <c r="AR247" s="313"/>
    </row>
    <row r="248" spans="1:44" x14ac:dyDescent="0.3">
      <c r="A248" s="314"/>
      <c r="B248" s="315"/>
      <c r="C248" s="315"/>
      <c r="D248" s="172" t="s">
        <v>37</v>
      </c>
      <c r="E248" s="170">
        <f t="shared" si="620"/>
        <v>0</v>
      </c>
      <c r="F248" s="170">
        <f t="shared" si="621"/>
        <v>0</v>
      </c>
      <c r="G248" s="170" t="e">
        <f t="shared" si="622"/>
        <v>#DIV/0!</v>
      </c>
      <c r="H248" s="169"/>
      <c r="I248" s="169"/>
      <c r="J248" s="174"/>
      <c r="K248" s="169"/>
      <c r="L248" s="169"/>
      <c r="M248" s="174"/>
      <c r="N248" s="169"/>
      <c r="O248" s="169"/>
      <c r="P248" s="174"/>
      <c r="Q248" s="169"/>
      <c r="R248" s="169"/>
      <c r="S248" s="174"/>
      <c r="T248" s="169"/>
      <c r="U248" s="169"/>
      <c r="V248" s="174"/>
      <c r="W248" s="169"/>
      <c r="X248" s="169"/>
      <c r="Y248" s="174"/>
      <c r="Z248" s="169"/>
      <c r="AA248" s="169"/>
      <c r="AB248" s="174"/>
      <c r="AC248" s="169"/>
      <c r="AD248" s="169"/>
      <c r="AE248" s="174"/>
      <c r="AF248" s="169"/>
      <c r="AG248" s="169"/>
      <c r="AH248" s="174"/>
      <c r="AI248" s="169"/>
      <c r="AJ248" s="169"/>
      <c r="AK248" s="169"/>
      <c r="AL248" s="169"/>
      <c r="AM248" s="169"/>
      <c r="AN248" s="174"/>
      <c r="AO248" s="169"/>
      <c r="AP248" s="169"/>
      <c r="AQ248" s="174"/>
      <c r="AR248" s="313"/>
    </row>
    <row r="249" spans="1:44" ht="31.15" customHeight="1" x14ac:dyDescent="0.3">
      <c r="A249" s="314"/>
      <c r="B249" s="315"/>
      <c r="C249" s="315"/>
      <c r="D249" s="172" t="s">
        <v>2</v>
      </c>
      <c r="E249" s="170">
        <f t="shared" si="620"/>
        <v>0</v>
      </c>
      <c r="F249" s="170">
        <f t="shared" si="621"/>
        <v>0</v>
      </c>
      <c r="G249" s="170" t="e">
        <f t="shared" si="622"/>
        <v>#DIV/0!</v>
      </c>
      <c r="H249" s="169"/>
      <c r="I249" s="169"/>
      <c r="J249" s="174"/>
      <c r="K249" s="169"/>
      <c r="L249" s="169"/>
      <c r="M249" s="174"/>
      <c r="N249" s="169"/>
      <c r="O249" s="169"/>
      <c r="P249" s="174"/>
      <c r="Q249" s="169"/>
      <c r="R249" s="169"/>
      <c r="S249" s="174"/>
      <c r="T249" s="169"/>
      <c r="U249" s="169"/>
      <c r="V249" s="174"/>
      <c r="W249" s="169"/>
      <c r="X249" s="169"/>
      <c r="Y249" s="174"/>
      <c r="Z249" s="169"/>
      <c r="AA249" s="169"/>
      <c r="AB249" s="174"/>
      <c r="AC249" s="169"/>
      <c r="AD249" s="169"/>
      <c r="AE249" s="174"/>
      <c r="AF249" s="169"/>
      <c r="AG249" s="169"/>
      <c r="AH249" s="174"/>
      <c r="AI249" s="169"/>
      <c r="AJ249" s="169"/>
      <c r="AK249" s="174"/>
      <c r="AL249" s="169"/>
      <c r="AM249" s="169"/>
      <c r="AN249" s="174"/>
      <c r="AO249" s="169"/>
      <c r="AP249" s="169"/>
      <c r="AQ249" s="174"/>
      <c r="AR249" s="313"/>
    </row>
    <row r="250" spans="1:44" ht="21.8" customHeight="1" x14ac:dyDescent="0.3">
      <c r="A250" s="314"/>
      <c r="B250" s="315"/>
      <c r="C250" s="315"/>
      <c r="D250" s="172" t="s">
        <v>43</v>
      </c>
      <c r="E250" s="170">
        <f t="shared" si="620"/>
        <v>2059.21</v>
      </c>
      <c r="F250" s="170">
        <f t="shared" si="621"/>
        <v>2059.21</v>
      </c>
      <c r="G250" s="170">
        <f t="shared" si="622"/>
        <v>100</v>
      </c>
      <c r="H250" s="169"/>
      <c r="I250" s="169"/>
      <c r="J250" s="174"/>
      <c r="K250" s="169"/>
      <c r="L250" s="169"/>
      <c r="M250" s="174"/>
      <c r="N250" s="169"/>
      <c r="O250" s="169"/>
      <c r="P250" s="174"/>
      <c r="Q250" s="169"/>
      <c r="R250" s="169"/>
      <c r="S250" s="174"/>
      <c r="T250" s="169"/>
      <c r="U250" s="169"/>
      <c r="V250" s="174"/>
      <c r="W250" s="169"/>
      <c r="X250" s="169"/>
      <c r="Y250" s="174"/>
      <c r="Z250" s="169"/>
      <c r="AA250" s="169"/>
      <c r="AB250" s="174"/>
      <c r="AC250" s="159">
        <v>1988.5318600000001</v>
      </c>
      <c r="AD250" s="159">
        <v>1988.5318600000001</v>
      </c>
      <c r="AE250" s="174"/>
      <c r="AF250" s="159">
        <f>2059.21-1988.53186</f>
        <v>70.678139999999985</v>
      </c>
      <c r="AG250" s="159">
        <f>2059.21-1988.53186</f>
        <v>70.678139999999985</v>
      </c>
      <c r="AH250" s="174"/>
      <c r="AI250" s="169"/>
      <c r="AJ250" s="169"/>
      <c r="AK250" s="174"/>
      <c r="AL250" s="169"/>
      <c r="AM250" s="169"/>
      <c r="AN250" s="174"/>
      <c r="AO250" s="169"/>
      <c r="AP250" s="169"/>
      <c r="AQ250" s="174"/>
      <c r="AR250" s="313"/>
    </row>
    <row r="251" spans="1:44" ht="30.05" customHeight="1" x14ac:dyDescent="0.25">
      <c r="A251" s="314"/>
      <c r="B251" s="315"/>
      <c r="C251" s="315"/>
      <c r="D251" s="173" t="s">
        <v>272</v>
      </c>
      <c r="E251" s="170">
        <f t="shared" si="620"/>
        <v>0</v>
      </c>
      <c r="F251" s="170">
        <f t="shared" si="621"/>
        <v>0</v>
      </c>
      <c r="G251" s="170" t="e">
        <f t="shared" si="622"/>
        <v>#DIV/0!</v>
      </c>
      <c r="H251" s="169"/>
      <c r="I251" s="169"/>
      <c r="J251" s="174"/>
      <c r="K251" s="169"/>
      <c r="L251" s="169"/>
      <c r="M251" s="174"/>
      <c r="N251" s="169"/>
      <c r="O251" s="169"/>
      <c r="P251" s="174"/>
      <c r="Q251" s="169"/>
      <c r="R251" s="169"/>
      <c r="S251" s="174"/>
      <c r="T251" s="169"/>
      <c r="U251" s="169"/>
      <c r="V251" s="174"/>
      <c r="W251" s="169"/>
      <c r="X251" s="169"/>
      <c r="Y251" s="174"/>
      <c r="Z251" s="169"/>
      <c r="AA251" s="169"/>
      <c r="AB251" s="174"/>
      <c r="AC251" s="169"/>
      <c r="AD251" s="169"/>
      <c r="AE251" s="174"/>
      <c r="AF251" s="169"/>
      <c r="AG251" s="169"/>
      <c r="AH251" s="174"/>
      <c r="AI251" s="169"/>
      <c r="AJ251" s="169"/>
      <c r="AK251" s="174"/>
      <c r="AL251" s="169"/>
      <c r="AM251" s="169"/>
      <c r="AN251" s="174"/>
      <c r="AO251" s="169"/>
      <c r="AP251" s="169"/>
      <c r="AQ251" s="174"/>
      <c r="AR251" s="313"/>
    </row>
    <row r="252" spans="1:44" s="116" customFormat="1" ht="22.25" customHeight="1" x14ac:dyDescent="0.3">
      <c r="A252" s="314" t="s">
        <v>469</v>
      </c>
      <c r="B252" s="315" t="s">
        <v>476</v>
      </c>
      <c r="C252" s="315" t="s">
        <v>467</v>
      </c>
      <c r="D252" s="176" t="s">
        <v>41</v>
      </c>
      <c r="E252" s="170">
        <f t="shared" si="620"/>
        <v>969.5</v>
      </c>
      <c r="F252" s="170">
        <f t="shared" si="621"/>
        <v>969.5</v>
      </c>
      <c r="G252" s="170">
        <f t="shared" ref="G252:G261" si="624">F252/E252*100</f>
        <v>100</v>
      </c>
      <c r="H252" s="170">
        <f>SUM(H253:H255)</f>
        <v>0</v>
      </c>
      <c r="I252" s="170">
        <f t="shared" ref="I252:AQ252" si="625">SUM(I253:I255)</f>
        <v>0</v>
      </c>
      <c r="J252" s="170">
        <f t="shared" si="625"/>
        <v>0</v>
      </c>
      <c r="K252" s="170">
        <f t="shared" si="625"/>
        <v>0</v>
      </c>
      <c r="L252" s="170">
        <f t="shared" si="625"/>
        <v>0</v>
      </c>
      <c r="M252" s="170">
        <f t="shared" si="625"/>
        <v>0</v>
      </c>
      <c r="N252" s="170">
        <f t="shared" si="625"/>
        <v>0</v>
      </c>
      <c r="O252" s="170">
        <f t="shared" si="625"/>
        <v>0</v>
      </c>
      <c r="P252" s="170">
        <f t="shared" si="625"/>
        <v>0</v>
      </c>
      <c r="Q252" s="170">
        <f t="shared" si="625"/>
        <v>0</v>
      </c>
      <c r="R252" s="170">
        <f t="shared" si="625"/>
        <v>0</v>
      </c>
      <c r="S252" s="170">
        <f t="shared" si="625"/>
        <v>0</v>
      </c>
      <c r="T252" s="170">
        <f t="shared" si="625"/>
        <v>0</v>
      </c>
      <c r="U252" s="170">
        <f t="shared" si="625"/>
        <v>0</v>
      </c>
      <c r="V252" s="170">
        <f t="shared" si="625"/>
        <v>0</v>
      </c>
      <c r="W252" s="170">
        <f t="shared" si="625"/>
        <v>0</v>
      </c>
      <c r="X252" s="170">
        <f t="shared" si="625"/>
        <v>0</v>
      </c>
      <c r="Y252" s="170">
        <f t="shared" si="625"/>
        <v>0</v>
      </c>
      <c r="Z252" s="170">
        <f t="shared" si="625"/>
        <v>0</v>
      </c>
      <c r="AA252" s="170">
        <f t="shared" si="625"/>
        <v>0</v>
      </c>
      <c r="AB252" s="170">
        <f t="shared" si="625"/>
        <v>0</v>
      </c>
      <c r="AC252" s="170">
        <f t="shared" si="625"/>
        <v>897.15326000000005</v>
      </c>
      <c r="AD252" s="170">
        <f t="shared" si="625"/>
        <v>897.15326000000005</v>
      </c>
      <c r="AE252" s="170">
        <f t="shared" si="625"/>
        <v>0</v>
      </c>
      <c r="AF252" s="170">
        <f t="shared" si="625"/>
        <v>72.346739999999954</v>
      </c>
      <c r="AG252" s="170">
        <f t="shared" si="625"/>
        <v>72.346739999999954</v>
      </c>
      <c r="AH252" s="170">
        <f t="shared" si="625"/>
        <v>0</v>
      </c>
      <c r="AI252" s="170">
        <f t="shared" si="625"/>
        <v>0</v>
      </c>
      <c r="AJ252" s="170">
        <f t="shared" si="625"/>
        <v>0</v>
      </c>
      <c r="AK252" s="170">
        <f t="shared" si="625"/>
        <v>0</v>
      </c>
      <c r="AL252" s="170">
        <f t="shared" si="625"/>
        <v>0</v>
      </c>
      <c r="AM252" s="170">
        <f t="shared" si="625"/>
        <v>0</v>
      </c>
      <c r="AN252" s="170">
        <f t="shared" si="625"/>
        <v>0</v>
      </c>
      <c r="AO252" s="170">
        <f t="shared" si="625"/>
        <v>0</v>
      </c>
      <c r="AP252" s="170">
        <f t="shared" si="625"/>
        <v>0</v>
      </c>
      <c r="AQ252" s="170">
        <f t="shared" si="625"/>
        <v>0</v>
      </c>
      <c r="AR252" s="313"/>
    </row>
    <row r="253" spans="1:44" x14ac:dyDescent="0.3">
      <c r="A253" s="314"/>
      <c r="B253" s="315"/>
      <c r="C253" s="315"/>
      <c r="D253" s="172" t="s">
        <v>37</v>
      </c>
      <c r="E253" s="170">
        <f t="shared" si="620"/>
        <v>0</v>
      </c>
      <c r="F253" s="170">
        <f t="shared" si="621"/>
        <v>0</v>
      </c>
      <c r="G253" s="170" t="e">
        <f t="shared" si="624"/>
        <v>#DIV/0!</v>
      </c>
      <c r="H253" s="169"/>
      <c r="I253" s="169"/>
      <c r="J253" s="174"/>
      <c r="K253" s="169"/>
      <c r="L253" s="169"/>
      <c r="M253" s="174"/>
      <c r="N253" s="169"/>
      <c r="O253" s="169"/>
      <c r="P253" s="174"/>
      <c r="Q253" s="169"/>
      <c r="R253" s="169"/>
      <c r="S253" s="174"/>
      <c r="T253" s="169"/>
      <c r="U253" s="169"/>
      <c r="V253" s="174"/>
      <c r="W253" s="169"/>
      <c r="X253" s="169"/>
      <c r="Y253" s="174"/>
      <c r="Z253" s="169"/>
      <c r="AA253" s="169"/>
      <c r="AB253" s="174"/>
      <c r="AC253" s="169"/>
      <c r="AD253" s="169"/>
      <c r="AE253" s="174"/>
      <c r="AF253" s="169"/>
      <c r="AG253" s="169"/>
      <c r="AH253" s="174"/>
      <c r="AI253" s="169"/>
      <c r="AJ253" s="169"/>
      <c r="AK253" s="169"/>
      <c r="AL253" s="169"/>
      <c r="AM253" s="169"/>
      <c r="AN253" s="174"/>
      <c r="AO253" s="169"/>
      <c r="AP253" s="169"/>
      <c r="AQ253" s="174"/>
      <c r="AR253" s="313"/>
    </row>
    <row r="254" spans="1:44" ht="31.15" customHeight="1" x14ac:dyDescent="0.3">
      <c r="A254" s="314"/>
      <c r="B254" s="315"/>
      <c r="C254" s="315"/>
      <c r="D254" s="172" t="s">
        <v>2</v>
      </c>
      <c r="E254" s="170">
        <f t="shared" si="620"/>
        <v>0</v>
      </c>
      <c r="F254" s="170">
        <f t="shared" si="621"/>
        <v>0</v>
      </c>
      <c r="G254" s="170" t="e">
        <f t="shared" si="624"/>
        <v>#DIV/0!</v>
      </c>
      <c r="H254" s="169"/>
      <c r="I254" s="169"/>
      <c r="J254" s="174"/>
      <c r="K254" s="169"/>
      <c r="L254" s="169"/>
      <c r="M254" s="174"/>
      <c r="N254" s="169"/>
      <c r="O254" s="169"/>
      <c r="P254" s="174"/>
      <c r="Q254" s="169"/>
      <c r="R254" s="169"/>
      <c r="S254" s="174"/>
      <c r="T254" s="169"/>
      <c r="U254" s="169"/>
      <c r="V254" s="174"/>
      <c r="W254" s="169"/>
      <c r="X254" s="169"/>
      <c r="Y254" s="174"/>
      <c r="Z254" s="169"/>
      <c r="AA254" s="169"/>
      <c r="AB254" s="174"/>
      <c r="AC254" s="169"/>
      <c r="AD254" s="169"/>
      <c r="AE254" s="174"/>
      <c r="AF254" s="169"/>
      <c r="AG254" s="169"/>
      <c r="AH254" s="174"/>
      <c r="AI254" s="169"/>
      <c r="AJ254" s="169"/>
      <c r="AK254" s="174"/>
      <c r="AL254" s="169"/>
      <c r="AM254" s="169"/>
      <c r="AN254" s="174"/>
      <c r="AO254" s="169"/>
      <c r="AP254" s="169"/>
      <c r="AQ254" s="174"/>
      <c r="AR254" s="313"/>
    </row>
    <row r="255" spans="1:44" ht="21.8" customHeight="1" x14ac:dyDescent="0.3">
      <c r="A255" s="314"/>
      <c r="B255" s="315"/>
      <c r="C255" s="315"/>
      <c r="D255" s="172" t="s">
        <v>43</v>
      </c>
      <c r="E255" s="170">
        <f t="shared" si="620"/>
        <v>969.5</v>
      </c>
      <c r="F255" s="170">
        <f t="shared" si="621"/>
        <v>969.5</v>
      </c>
      <c r="G255" s="170">
        <f t="shared" si="624"/>
        <v>100</v>
      </c>
      <c r="H255" s="169"/>
      <c r="I255" s="169"/>
      <c r="J255" s="174"/>
      <c r="K255" s="169"/>
      <c r="L255" s="169"/>
      <c r="M255" s="174"/>
      <c r="N255" s="169"/>
      <c r="O255" s="169"/>
      <c r="P255" s="174"/>
      <c r="Q255" s="169"/>
      <c r="R255" s="169"/>
      <c r="S255" s="174"/>
      <c r="T255" s="169"/>
      <c r="U255" s="169"/>
      <c r="V255" s="174"/>
      <c r="W255" s="169"/>
      <c r="X255" s="169"/>
      <c r="Y255" s="174"/>
      <c r="Z255" s="169"/>
      <c r="AA255" s="169"/>
      <c r="AB255" s="174"/>
      <c r="AC255" s="159">
        <v>897.15326000000005</v>
      </c>
      <c r="AD255" s="159">
        <v>897.15326000000005</v>
      </c>
      <c r="AE255" s="174"/>
      <c r="AF255" s="159">
        <f>969.5-897.15326</f>
        <v>72.346739999999954</v>
      </c>
      <c r="AG255" s="159">
        <f>969.5-897.15326</f>
        <v>72.346739999999954</v>
      </c>
      <c r="AH255" s="174"/>
      <c r="AI255" s="169"/>
      <c r="AJ255" s="169"/>
      <c r="AK255" s="174"/>
      <c r="AL255" s="169"/>
      <c r="AM255" s="169"/>
      <c r="AN255" s="174"/>
      <c r="AO255" s="169"/>
      <c r="AP255" s="169"/>
      <c r="AQ255" s="174"/>
      <c r="AR255" s="313"/>
    </row>
    <row r="256" spans="1:44" ht="30.05" customHeight="1" x14ac:dyDescent="0.25">
      <c r="A256" s="314"/>
      <c r="B256" s="315"/>
      <c r="C256" s="315"/>
      <c r="D256" s="173" t="s">
        <v>272</v>
      </c>
      <c r="E256" s="170">
        <f t="shared" si="620"/>
        <v>0</v>
      </c>
      <c r="F256" s="170">
        <f t="shared" si="621"/>
        <v>0</v>
      </c>
      <c r="G256" s="170" t="e">
        <f t="shared" si="624"/>
        <v>#DIV/0!</v>
      </c>
      <c r="H256" s="169"/>
      <c r="I256" s="169"/>
      <c r="J256" s="174"/>
      <c r="K256" s="169"/>
      <c r="L256" s="169"/>
      <c r="M256" s="174"/>
      <c r="N256" s="169"/>
      <c r="O256" s="169"/>
      <c r="P256" s="174"/>
      <c r="Q256" s="169"/>
      <c r="R256" s="169"/>
      <c r="S256" s="174"/>
      <c r="T256" s="169"/>
      <c r="U256" s="169"/>
      <c r="V256" s="174"/>
      <c r="W256" s="169"/>
      <c r="X256" s="169"/>
      <c r="Y256" s="174"/>
      <c r="Z256" s="169"/>
      <c r="AA256" s="169"/>
      <c r="AB256" s="174"/>
      <c r="AC256" s="169"/>
      <c r="AD256" s="169"/>
      <c r="AE256" s="174"/>
      <c r="AF256" s="169"/>
      <c r="AG256" s="169"/>
      <c r="AH256" s="174"/>
      <c r="AI256" s="169"/>
      <c r="AJ256" s="169"/>
      <c r="AK256" s="174"/>
      <c r="AL256" s="169"/>
      <c r="AM256" s="169"/>
      <c r="AN256" s="174"/>
      <c r="AO256" s="169"/>
      <c r="AP256" s="169"/>
      <c r="AQ256" s="174"/>
      <c r="AR256" s="313"/>
    </row>
    <row r="257" spans="1:44" s="116" customFormat="1" ht="22.25" customHeight="1" x14ac:dyDescent="0.3">
      <c r="A257" s="314" t="s">
        <v>470</v>
      </c>
      <c r="B257" s="315" t="s">
        <v>477</v>
      </c>
      <c r="C257" s="315" t="s">
        <v>467</v>
      </c>
      <c r="D257" s="176" t="s">
        <v>41</v>
      </c>
      <c r="E257" s="170">
        <f t="shared" si="620"/>
        <v>527.89</v>
      </c>
      <c r="F257" s="170">
        <f t="shared" si="621"/>
        <v>527.89</v>
      </c>
      <c r="G257" s="170">
        <f t="shared" si="624"/>
        <v>100</v>
      </c>
      <c r="H257" s="170">
        <f>SUM(H258:H260)</f>
        <v>0</v>
      </c>
      <c r="I257" s="170">
        <f t="shared" ref="I257:AQ257" si="626">SUM(I258:I260)</f>
        <v>0</v>
      </c>
      <c r="J257" s="170">
        <f t="shared" si="626"/>
        <v>0</v>
      </c>
      <c r="K257" s="170">
        <f t="shared" si="626"/>
        <v>0</v>
      </c>
      <c r="L257" s="170">
        <f t="shared" si="626"/>
        <v>0</v>
      </c>
      <c r="M257" s="170">
        <f t="shared" si="626"/>
        <v>0</v>
      </c>
      <c r="N257" s="170">
        <f t="shared" si="626"/>
        <v>0</v>
      </c>
      <c r="O257" s="170">
        <f t="shared" si="626"/>
        <v>0</v>
      </c>
      <c r="P257" s="170">
        <f t="shared" si="626"/>
        <v>0</v>
      </c>
      <c r="Q257" s="170">
        <f t="shared" si="626"/>
        <v>0</v>
      </c>
      <c r="R257" s="170">
        <f t="shared" si="626"/>
        <v>0</v>
      </c>
      <c r="S257" s="170">
        <f t="shared" si="626"/>
        <v>0</v>
      </c>
      <c r="T257" s="170">
        <f t="shared" si="626"/>
        <v>0</v>
      </c>
      <c r="U257" s="170">
        <f t="shared" si="626"/>
        <v>0</v>
      </c>
      <c r="V257" s="170">
        <f t="shared" si="626"/>
        <v>0</v>
      </c>
      <c r="W257" s="170">
        <f t="shared" si="626"/>
        <v>0</v>
      </c>
      <c r="X257" s="170">
        <f t="shared" si="626"/>
        <v>0</v>
      </c>
      <c r="Y257" s="170">
        <f t="shared" si="626"/>
        <v>0</v>
      </c>
      <c r="Z257" s="170">
        <f t="shared" si="626"/>
        <v>0</v>
      </c>
      <c r="AA257" s="170">
        <f t="shared" si="626"/>
        <v>0</v>
      </c>
      <c r="AB257" s="170">
        <f t="shared" si="626"/>
        <v>0</v>
      </c>
      <c r="AC257" s="170">
        <f t="shared" si="626"/>
        <v>301.68115</v>
      </c>
      <c r="AD257" s="170">
        <f t="shared" si="626"/>
        <v>301.68115</v>
      </c>
      <c r="AE257" s="170">
        <f t="shared" si="626"/>
        <v>0</v>
      </c>
      <c r="AF257" s="170">
        <f t="shared" si="626"/>
        <v>226.20884999999998</v>
      </c>
      <c r="AG257" s="170">
        <f t="shared" si="626"/>
        <v>226.20884999999998</v>
      </c>
      <c r="AH257" s="170">
        <f t="shared" si="626"/>
        <v>0</v>
      </c>
      <c r="AI257" s="170">
        <f t="shared" si="626"/>
        <v>0</v>
      </c>
      <c r="AJ257" s="170">
        <f t="shared" si="626"/>
        <v>0</v>
      </c>
      <c r="AK257" s="170">
        <f t="shared" si="626"/>
        <v>0</v>
      </c>
      <c r="AL257" s="170">
        <f t="shared" si="626"/>
        <v>0</v>
      </c>
      <c r="AM257" s="170">
        <f t="shared" si="626"/>
        <v>0</v>
      </c>
      <c r="AN257" s="170">
        <f t="shared" si="626"/>
        <v>0</v>
      </c>
      <c r="AO257" s="170">
        <f t="shared" si="626"/>
        <v>0</v>
      </c>
      <c r="AP257" s="170">
        <f t="shared" si="626"/>
        <v>0</v>
      </c>
      <c r="AQ257" s="170">
        <f t="shared" si="626"/>
        <v>0</v>
      </c>
      <c r="AR257" s="313"/>
    </row>
    <row r="258" spans="1:44" x14ac:dyDescent="0.3">
      <c r="A258" s="314"/>
      <c r="B258" s="315"/>
      <c r="C258" s="315"/>
      <c r="D258" s="172" t="s">
        <v>37</v>
      </c>
      <c r="E258" s="170">
        <f t="shared" si="620"/>
        <v>0</v>
      </c>
      <c r="F258" s="170">
        <f t="shared" si="621"/>
        <v>0</v>
      </c>
      <c r="G258" s="170" t="e">
        <f t="shared" si="624"/>
        <v>#DIV/0!</v>
      </c>
      <c r="H258" s="169"/>
      <c r="I258" s="169"/>
      <c r="J258" s="174"/>
      <c r="K258" s="169"/>
      <c r="L258" s="169"/>
      <c r="M258" s="174"/>
      <c r="N258" s="169"/>
      <c r="O258" s="169"/>
      <c r="P258" s="174"/>
      <c r="Q258" s="169"/>
      <c r="R258" s="169"/>
      <c r="S258" s="174"/>
      <c r="T258" s="169"/>
      <c r="U258" s="169"/>
      <c r="V258" s="174"/>
      <c r="W258" s="169"/>
      <c r="X258" s="169"/>
      <c r="Y258" s="174"/>
      <c r="Z258" s="169"/>
      <c r="AA258" s="169"/>
      <c r="AB258" s="174"/>
      <c r="AC258" s="169"/>
      <c r="AD258" s="169"/>
      <c r="AE258" s="174"/>
      <c r="AF258" s="169"/>
      <c r="AG258" s="169"/>
      <c r="AH258" s="174"/>
      <c r="AI258" s="169"/>
      <c r="AJ258" s="169"/>
      <c r="AK258" s="169"/>
      <c r="AL258" s="169"/>
      <c r="AM258" s="169"/>
      <c r="AN258" s="174"/>
      <c r="AO258" s="169"/>
      <c r="AP258" s="169"/>
      <c r="AQ258" s="174"/>
      <c r="AR258" s="313"/>
    </row>
    <row r="259" spans="1:44" ht="31.15" customHeight="1" x14ac:dyDescent="0.3">
      <c r="A259" s="314"/>
      <c r="B259" s="315"/>
      <c r="C259" s="315"/>
      <c r="D259" s="172" t="s">
        <v>2</v>
      </c>
      <c r="E259" s="170">
        <f t="shared" si="620"/>
        <v>0</v>
      </c>
      <c r="F259" s="170">
        <f t="shared" si="621"/>
        <v>0</v>
      </c>
      <c r="G259" s="170" t="e">
        <f t="shared" si="624"/>
        <v>#DIV/0!</v>
      </c>
      <c r="H259" s="169"/>
      <c r="I259" s="169"/>
      <c r="J259" s="174"/>
      <c r="K259" s="169"/>
      <c r="L259" s="169"/>
      <c r="M259" s="174"/>
      <c r="N259" s="169"/>
      <c r="O259" s="169"/>
      <c r="P259" s="174"/>
      <c r="Q259" s="169"/>
      <c r="R259" s="169"/>
      <c r="S259" s="174"/>
      <c r="T259" s="169"/>
      <c r="U259" s="169"/>
      <c r="V259" s="174"/>
      <c r="W259" s="169"/>
      <c r="X259" s="169"/>
      <c r="Y259" s="174"/>
      <c r="Z259" s="169"/>
      <c r="AA259" s="169"/>
      <c r="AB259" s="174"/>
      <c r="AC259" s="169"/>
      <c r="AD259" s="169"/>
      <c r="AE259" s="174"/>
      <c r="AF259" s="169"/>
      <c r="AG259" s="169"/>
      <c r="AH259" s="174"/>
      <c r="AI259" s="169"/>
      <c r="AJ259" s="169"/>
      <c r="AK259" s="174"/>
      <c r="AL259" s="169"/>
      <c r="AM259" s="169"/>
      <c r="AN259" s="174"/>
      <c r="AO259" s="169"/>
      <c r="AP259" s="169"/>
      <c r="AQ259" s="174"/>
      <c r="AR259" s="313"/>
    </row>
    <row r="260" spans="1:44" ht="21.8" customHeight="1" x14ac:dyDescent="0.3">
      <c r="A260" s="314"/>
      <c r="B260" s="315"/>
      <c r="C260" s="315"/>
      <c r="D260" s="172" t="s">
        <v>43</v>
      </c>
      <c r="E260" s="170">
        <f t="shared" si="620"/>
        <v>527.89</v>
      </c>
      <c r="F260" s="170">
        <f t="shared" si="621"/>
        <v>527.89</v>
      </c>
      <c r="G260" s="170">
        <f t="shared" si="624"/>
        <v>100</v>
      </c>
      <c r="H260" s="169"/>
      <c r="I260" s="169"/>
      <c r="J260" s="174"/>
      <c r="K260" s="169"/>
      <c r="L260" s="169"/>
      <c r="M260" s="174"/>
      <c r="N260" s="169"/>
      <c r="O260" s="169"/>
      <c r="P260" s="174"/>
      <c r="Q260" s="169"/>
      <c r="R260" s="169"/>
      <c r="S260" s="174"/>
      <c r="T260" s="169"/>
      <c r="U260" s="169"/>
      <c r="V260" s="174"/>
      <c r="W260" s="169"/>
      <c r="X260" s="169"/>
      <c r="Y260" s="174"/>
      <c r="Z260" s="169"/>
      <c r="AA260" s="169"/>
      <c r="AB260" s="174"/>
      <c r="AC260" s="159">
        <v>301.68115</v>
      </c>
      <c r="AD260" s="159">
        <v>301.68115</v>
      </c>
      <c r="AE260" s="174"/>
      <c r="AF260" s="159">
        <f>527.89-301.68115</f>
        <v>226.20884999999998</v>
      </c>
      <c r="AG260" s="159">
        <f>527.89-301.68115</f>
        <v>226.20884999999998</v>
      </c>
      <c r="AH260" s="174"/>
      <c r="AI260" s="169"/>
      <c r="AJ260" s="169"/>
      <c r="AK260" s="174"/>
      <c r="AL260" s="169"/>
      <c r="AM260" s="169"/>
      <c r="AN260" s="174"/>
      <c r="AO260" s="169"/>
      <c r="AP260" s="169"/>
      <c r="AQ260" s="174"/>
      <c r="AR260" s="313"/>
    </row>
    <row r="261" spans="1:44" ht="30.05" customHeight="1" x14ac:dyDescent="0.25">
      <c r="A261" s="314"/>
      <c r="B261" s="315"/>
      <c r="C261" s="315"/>
      <c r="D261" s="173" t="s">
        <v>272</v>
      </c>
      <c r="E261" s="170">
        <f t="shared" si="620"/>
        <v>0</v>
      </c>
      <c r="F261" s="170">
        <f t="shared" si="621"/>
        <v>0</v>
      </c>
      <c r="G261" s="170" t="e">
        <f t="shared" si="624"/>
        <v>#DIV/0!</v>
      </c>
      <c r="H261" s="169"/>
      <c r="I261" s="169"/>
      <c r="J261" s="174"/>
      <c r="K261" s="169"/>
      <c r="L261" s="169"/>
      <c r="M261" s="174"/>
      <c r="N261" s="169"/>
      <c r="O261" s="169"/>
      <c r="P261" s="174"/>
      <c r="Q261" s="169"/>
      <c r="R261" s="169"/>
      <c r="S261" s="174"/>
      <c r="T261" s="169"/>
      <c r="U261" s="169"/>
      <c r="V261" s="174"/>
      <c r="W261" s="169"/>
      <c r="X261" s="169"/>
      <c r="Y261" s="174"/>
      <c r="Z261" s="169"/>
      <c r="AA261" s="169"/>
      <c r="AB261" s="174"/>
      <c r="AC261" s="169"/>
      <c r="AD261" s="169"/>
      <c r="AE261" s="174"/>
      <c r="AF261" s="169"/>
      <c r="AG261" s="169"/>
      <c r="AH261" s="174"/>
      <c r="AI261" s="169"/>
      <c r="AJ261" s="169"/>
      <c r="AK261" s="174"/>
      <c r="AL261" s="169"/>
      <c r="AM261" s="169"/>
      <c r="AN261" s="174"/>
      <c r="AO261" s="169"/>
      <c r="AP261" s="169"/>
      <c r="AQ261" s="174"/>
      <c r="AR261" s="313"/>
    </row>
    <row r="262" spans="1:44" s="116" customFormat="1" ht="22.25" customHeight="1" x14ac:dyDescent="0.3">
      <c r="A262" s="314" t="s">
        <v>471</v>
      </c>
      <c r="B262" s="315" t="s">
        <v>534</v>
      </c>
      <c r="C262" s="315" t="s">
        <v>467</v>
      </c>
      <c r="D262" s="176" t="s">
        <v>41</v>
      </c>
      <c r="E262" s="170">
        <f t="shared" si="620"/>
        <v>4014.6080000000002</v>
      </c>
      <c r="F262" s="170">
        <f t="shared" si="621"/>
        <v>3773.7240000000002</v>
      </c>
      <c r="G262" s="170">
        <f t="shared" ref="G262:G271" si="627">F262/E262*100</f>
        <v>93.999812684077739</v>
      </c>
      <c r="H262" s="170">
        <f>SUM(H263:H265)</f>
        <v>0</v>
      </c>
      <c r="I262" s="170">
        <f t="shared" ref="I262:AQ262" si="628">SUM(I263:I265)</f>
        <v>0</v>
      </c>
      <c r="J262" s="170">
        <f t="shared" si="628"/>
        <v>0</v>
      </c>
      <c r="K262" s="170">
        <f t="shared" si="628"/>
        <v>0</v>
      </c>
      <c r="L262" s="170">
        <f t="shared" si="628"/>
        <v>0</v>
      </c>
      <c r="M262" s="170">
        <f t="shared" si="628"/>
        <v>0</v>
      </c>
      <c r="N262" s="170">
        <f t="shared" si="628"/>
        <v>0</v>
      </c>
      <c r="O262" s="170">
        <f t="shared" si="628"/>
        <v>0</v>
      </c>
      <c r="P262" s="170">
        <f t="shared" si="628"/>
        <v>0</v>
      </c>
      <c r="Q262" s="170">
        <f t="shared" si="628"/>
        <v>0</v>
      </c>
      <c r="R262" s="170">
        <f t="shared" si="628"/>
        <v>0</v>
      </c>
      <c r="S262" s="170">
        <f t="shared" si="628"/>
        <v>0</v>
      </c>
      <c r="T262" s="170">
        <f t="shared" si="628"/>
        <v>0</v>
      </c>
      <c r="U262" s="170">
        <f t="shared" si="628"/>
        <v>0</v>
      </c>
      <c r="V262" s="170">
        <f t="shared" si="628"/>
        <v>0</v>
      </c>
      <c r="W262" s="170">
        <f t="shared" si="628"/>
        <v>0</v>
      </c>
      <c r="X262" s="170">
        <f t="shared" si="628"/>
        <v>0</v>
      </c>
      <c r="Y262" s="170">
        <f t="shared" si="628"/>
        <v>0</v>
      </c>
      <c r="Z262" s="170">
        <f t="shared" si="628"/>
        <v>0</v>
      </c>
      <c r="AA262" s="170">
        <f t="shared" si="628"/>
        <v>0</v>
      </c>
      <c r="AB262" s="170">
        <f t="shared" si="628"/>
        <v>0</v>
      </c>
      <c r="AC262" s="170">
        <f t="shared" si="628"/>
        <v>0</v>
      </c>
      <c r="AD262" s="170">
        <f t="shared" si="628"/>
        <v>0</v>
      </c>
      <c r="AE262" s="170">
        <f t="shared" si="628"/>
        <v>0</v>
      </c>
      <c r="AF262" s="170">
        <f t="shared" si="628"/>
        <v>0</v>
      </c>
      <c r="AG262" s="170">
        <f t="shared" si="628"/>
        <v>0</v>
      </c>
      <c r="AH262" s="170">
        <f t="shared" si="628"/>
        <v>0</v>
      </c>
      <c r="AI262" s="170">
        <f t="shared" si="628"/>
        <v>0</v>
      </c>
      <c r="AJ262" s="170">
        <f t="shared" si="628"/>
        <v>0</v>
      </c>
      <c r="AK262" s="170">
        <f t="shared" si="628"/>
        <v>0</v>
      </c>
      <c r="AL262" s="170">
        <f t="shared" si="628"/>
        <v>0</v>
      </c>
      <c r="AM262" s="170">
        <f t="shared" si="628"/>
        <v>0</v>
      </c>
      <c r="AN262" s="170">
        <f t="shared" si="628"/>
        <v>0</v>
      </c>
      <c r="AO262" s="170">
        <f t="shared" si="628"/>
        <v>4014.6080000000002</v>
      </c>
      <c r="AP262" s="170">
        <f t="shared" si="628"/>
        <v>3773.7240000000002</v>
      </c>
      <c r="AQ262" s="170">
        <f t="shared" si="628"/>
        <v>0</v>
      </c>
      <c r="AR262" s="313"/>
    </row>
    <row r="263" spans="1:44" x14ac:dyDescent="0.3">
      <c r="A263" s="314"/>
      <c r="B263" s="315"/>
      <c r="C263" s="315"/>
      <c r="D263" s="172" t="s">
        <v>37</v>
      </c>
      <c r="E263" s="170">
        <f t="shared" si="620"/>
        <v>0</v>
      </c>
      <c r="F263" s="170">
        <f t="shared" si="621"/>
        <v>0</v>
      </c>
      <c r="G263" s="170" t="e">
        <f t="shared" si="627"/>
        <v>#DIV/0!</v>
      </c>
      <c r="H263" s="169"/>
      <c r="I263" s="169"/>
      <c r="J263" s="174"/>
      <c r="K263" s="169"/>
      <c r="L263" s="169"/>
      <c r="M263" s="174"/>
      <c r="N263" s="169"/>
      <c r="O263" s="169"/>
      <c r="P263" s="174"/>
      <c r="Q263" s="169"/>
      <c r="R263" s="169"/>
      <c r="S263" s="174"/>
      <c r="T263" s="169"/>
      <c r="U263" s="169"/>
      <c r="V263" s="174"/>
      <c r="W263" s="169"/>
      <c r="X263" s="169"/>
      <c r="Y263" s="174"/>
      <c r="Z263" s="169"/>
      <c r="AA263" s="169"/>
      <c r="AB263" s="174"/>
      <c r="AC263" s="169"/>
      <c r="AD263" s="169"/>
      <c r="AE263" s="174"/>
      <c r="AF263" s="169"/>
      <c r="AG263" s="169"/>
      <c r="AH263" s="174"/>
      <c r="AI263" s="169"/>
      <c r="AJ263" s="169"/>
      <c r="AK263" s="169"/>
      <c r="AL263" s="169"/>
      <c r="AM263" s="169"/>
      <c r="AN263" s="174"/>
      <c r="AO263" s="169"/>
      <c r="AP263" s="169"/>
      <c r="AQ263" s="174"/>
      <c r="AR263" s="313"/>
    </row>
    <row r="264" spans="1:44" ht="31.15" customHeight="1" x14ac:dyDescent="0.3">
      <c r="A264" s="314"/>
      <c r="B264" s="315"/>
      <c r="C264" s="315"/>
      <c r="D264" s="172" t="s">
        <v>2</v>
      </c>
      <c r="E264" s="170">
        <f t="shared" si="620"/>
        <v>0</v>
      </c>
      <c r="F264" s="170">
        <f t="shared" si="621"/>
        <v>0</v>
      </c>
      <c r="G264" s="170" t="e">
        <f t="shared" si="627"/>
        <v>#DIV/0!</v>
      </c>
      <c r="H264" s="169"/>
      <c r="I264" s="169"/>
      <c r="J264" s="174"/>
      <c r="K264" s="169"/>
      <c r="L264" s="169"/>
      <c r="M264" s="174"/>
      <c r="N264" s="169"/>
      <c r="O264" s="169"/>
      <c r="P264" s="174"/>
      <c r="Q264" s="169"/>
      <c r="R264" s="169"/>
      <c r="S264" s="174"/>
      <c r="T264" s="169"/>
      <c r="U264" s="169"/>
      <c r="V264" s="174"/>
      <c r="W264" s="169"/>
      <c r="X264" s="169"/>
      <c r="Y264" s="174"/>
      <c r="Z264" s="169"/>
      <c r="AA264" s="169"/>
      <c r="AB264" s="174"/>
      <c r="AC264" s="169"/>
      <c r="AD264" s="169"/>
      <c r="AE264" s="174"/>
      <c r="AF264" s="169"/>
      <c r="AG264" s="169"/>
      <c r="AH264" s="174"/>
      <c r="AI264" s="169"/>
      <c r="AJ264" s="169"/>
      <c r="AK264" s="174"/>
      <c r="AL264" s="169"/>
      <c r="AM264" s="169"/>
      <c r="AN264" s="174"/>
      <c r="AO264" s="169"/>
      <c r="AP264" s="169"/>
      <c r="AQ264" s="174"/>
      <c r="AR264" s="313"/>
    </row>
    <row r="265" spans="1:44" ht="21.8" customHeight="1" x14ac:dyDescent="0.3">
      <c r="A265" s="314"/>
      <c r="B265" s="315"/>
      <c r="C265" s="315"/>
      <c r="D265" s="172" t="s">
        <v>43</v>
      </c>
      <c r="E265" s="170">
        <f t="shared" si="620"/>
        <v>4014.6080000000002</v>
      </c>
      <c r="F265" s="170">
        <f t="shared" si="621"/>
        <v>3773.7240000000002</v>
      </c>
      <c r="G265" s="170">
        <f t="shared" si="627"/>
        <v>93.999812684077739</v>
      </c>
      <c r="H265" s="169"/>
      <c r="I265" s="169"/>
      <c r="J265" s="174"/>
      <c r="K265" s="169"/>
      <c r="L265" s="169"/>
      <c r="M265" s="174"/>
      <c r="N265" s="169"/>
      <c r="O265" s="169"/>
      <c r="P265" s="174"/>
      <c r="Q265" s="169"/>
      <c r="R265" s="169"/>
      <c r="S265" s="174"/>
      <c r="T265" s="169"/>
      <c r="U265" s="169"/>
      <c r="V265" s="174"/>
      <c r="W265" s="169"/>
      <c r="X265" s="169"/>
      <c r="Y265" s="174"/>
      <c r="Z265" s="169"/>
      <c r="AA265" s="169"/>
      <c r="AB265" s="174"/>
      <c r="AC265" s="159"/>
      <c r="AD265" s="169"/>
      <c r="AE265" s="174"/>
      <c r="AF265" s="159"/>
      <c r="AG265" s="169"/>
      <c r="AH265" s="174"/>
      <c r="AI265" s="159"/>
      <c r="AJ265" s="169"/>
      <c r="AK265" s="174"/>
      <c r="AL265" s="159"/>
      <c r="AM265" s="169"/>
      <c r="AN265" s="174"/>
      <c r="AO265" s="159">
        <v>4014.6080000000002</v>
      </c>
      <c r="AP265" s="169">
        <v>3773.7240000000002</v>
      </c>
      <c r="AQ265" s="174"/>
      <c r="AR265" s="313"/>
    </row>
    <row r="266" spans="1:44" ht="30.05" customHeight="1" x14ac:dyDescent="0.25">
      <c r="A266" s="314"/>
      <c r="B266" s="315"/>
      <c r="C266" s="315"/>
      <c r="D266" s="173" t="s">
        <v>272</v>
      </c>
      <c r="E266" s="170">
        <f t="shared" si="620"/>
        <v>0</v>
      </c>
      <c r="F266" s="170">
        <f t="shared" si="621"/>
        <v>0</v>
      </c>
      <c r="G266" s="170" t="e">
        <f t="shared" si="627"/>
        <v>#DIV/0!</v>
      </c>
      <c r="H266" s="169"/>
      <c r="I266" s="169"/>
      <c r="J266" s="174"/>
      <c r="K266" s="169"/>
      <c r="L266" s="169"/>
      <c r="M266" s="174"/>
      <c r="N266" s="169"/>
      <c r="O266" s="169"/>
      <c r="P266" s="174"/>
      <c r="Q266" s="169"/>
      <c r="R266" s="169"/>
      <c r="S266" s="174"/>
      <c r="T266" s="169"/>
      <c r="U266" s="169"/>
      <c r="V266" s="174"/>
      <c r="W266" s="169"/>
      <c r="X266" s="169"/>
      <c r="Y266" s="174"/>
      <c r="Z266" s="169"/>
      <c r="AA266" s="169"/>
      <c r="AB266" s="174"/>
      <c r="AC266" s="169"/>
      <c r="AD266" s="169"/>
      <c r="AE266" s="174"/>
      <c r="AF266" s="169"/>
      <c r="AG266" s="169"/>
      <c r="AH266" s="174"/>
      <c r="AI266" s="169"/>
      <c r="AJ266" s="169"/>
      <c r="AK266" s="174"/>
      <c r="AL266" s="169"/>
      <c r="AM266" s="169"/>
      <c r="AN266" s="174"/>
      <c r="AO266" s="169"/>
      <c r="AP266" s="169"/>
      <c r="AQ266" s="174"/>
      <c r="AR266" s="313"/>
    </row>
    <row r="267" spans="1:44" s="116" customFormat="1" ht="22.25" customHeight="1" x14ac:dyDescent="0.3">
      <c r="A267" s="314" t="s">
        <v>472</v>
      </c>
      <c r="B267" s="315" t="s">
        <v>535</v>
      </c>
      <c r="C267" s="315" t="s">
        <v>467</v>
      </c>
      <c r="D267" s="176" t="s">
        <v>41</v>
      </c>
      <c r="E267" s="170">
        <f t="shared" si="620"/>
        <v>5630.71</v>
      </c>
      <c r="F267" s="170">
        <f t="shared" si="621"/>
        <v>5630.71</v>
      </c>
      <c r="G267" s="170">
        <f t="shared" si="627"/>
        <v>100</v>
      </c>
      <c r="H267" s="170">
        <f>SUM(H268:H270)</f>
        <v>0</v>
      </c>
      <c r="I267" s="170">
        <f t="shared" ref="I267:AQ267" si="629">SUM(I268:I270)</f>
        <v>0</v>
      </c>
      <c r="J267" s="170">
        <f t="shared" si="629"/>
        <v>0</v>
      </c>
      <c r="K267" s="170">
        <f t="shared" si="629"/>
        <v>0</v>
      </c>
      <c r="L267" s="170">
        <f t="shared" si="629"/>
        <v>0</v>
      </c>
      <c r="M267" s="170">
        <f t="shared" si="629"/>
        <v>0</v>
      </c>
      <c r="N267" s="170">
        <f t="shared" si="629"/>
        <v>0</v>
      </c>
      <c r="O267" s="170">
        <f t="shared" si="629"/>
        <v>0</v>
      </c>
      <c r="P267" s="170">
        <f t="shared" si="629"/>
        <v>0</v>
      </c>
      <c r="Q267" s="170">
        <f t="shared" si="629"/>
        <v>0</v>
      </c>
      <c r="R267" s="170">
        <f t="shared" si="629"/>
        <v>0</v>
      </c>
      <c r="S267" s="170">
        <f t="shared" si="629"/>
        <v>0</v>
      </c>
      <c r="T267" s="170">
        <f t="shared" si="629"/>
        <v>0</v>
      </c>
      <c r="U267" s="170">
        <f t="shared" si="629"/>
        <v>0</v>
      </c>
      <c r="V267" s="170">
        <f t="shared" si="629"/>
        <v>0</v>
      </c>
      <c r="W267" s="170">
        <f t="shared" si="629"/>
        <v>0</v>
      </c>
      <c r="X267" s="170">
        <f t="shared" si="629"/>
        <v>0</v>
      </c>
      <c r="Y267" s="170">
        <f t="shared" si="629"/>
        <v>0</v>
      </c>
      <c r="Z267" s="170">
        <f t="shared" si="629"/>
        <v>0</v>
      </c>
      <c r="AA267" s="170">
        <f t="shared" si="629"/>
        <v>0</v>
      </c>
      <c r="AB267" s="170">
        <f t="shared" si="629"/>
        <v>0</v>
      </c>
      <c r="AC267" s="170">
        <f t="shared" si="629"/>
        <v>0</v>
      </c>
      <c r="AD267" s="170">
        <f t="shared" si="629"/>
        <v>0</v>
      </c>
      <c r="AE267" s="170">
        <f t="shared" si="629"/>
        <v>0</v>
      </c>
      <c r="AF267" s="170">
        <f t="shared" si="629"/>
        <v>0</v>
      </c>
      <c r="AG267" s="170">
        <f t="shared" si="629"/>
        <v>0</v>
      </c>
      <c r="AH267" s="170">
        <f t="shared" si="629"/>
        <v>0</v>
      </c>
      <c r="AI267" s="170">
        <f t="shared" si="629"/>
        <v>0</v>
      </c>
      <c r="AJ267" s="170">
        <f t="shared" si="629"/>
        <v>0</v>
      </c>
      <c r="AK267" s="170">
        <f t="shared" si="629"/>
        <v>0</v>
      </c>
      <c r="AL267" s="170">
        <f t="shared" si="629"/>
        <v>5630.71</v>
      </c>
      <c r="AM267" s="170">
        <f t="shared" si="629"/>
        <v>5630.71</v>
      </c>
      <c r="AN267" s="170">
        <f t="shared" si="629"/>
        <v>0</v>
      </c>
      <c r="AO267" s="170">
        <f t="shared" si="629"/>
        <v>0</v>
      </c>
      <c r="AP267" s="170">
        <f t="shared" si="629"/>
        <v>0</v>
      </c>
      <c r="AQ267" s="170">
        <f t="shared" si="629"/>
        <v>0</v>
      </c>
      <c r="AR267" s="313"/>
    </row>
    <row r="268" spans="1:44" x14ac:dyDescent="0.3">
      <c r="A268" s="314"/>
      <c r="B268" s="315"/>
      <c r="C268" s="315"/>
      <c r="D268" s="172" t="s">
        <v>37</v>
      </c>
      <c r="E268" s="170">
        <f t="shared" si="620"/>
        <v>0</v>
      </c>
      <c r="F268" s="170">
        <f t="shared" si="621"/>
        <v>0</v>
      </c>
      <c r="G268" s="170" t="e">
        <f t="shared" si="627"/>
        <v>#DIV/0!</v>
      </c>
      <c r="H268" s="169"/>
      <c r="I268" s="169"/>
      <c r="J268" s="174"/>
      <c r="K268" s="169"/>
      <c r="L268" s="169"/>
      <c r="M268" s="174"/>
      <c r="N268" s="169"/>
      <c r="O268" s="169"/>
      <c r="P268" s="174"/>
      <c r="Q268" s="169"/>
      <c r="R268" s="169"/>
      <c r="S268" s="174"/>
      <c r="T268" s="169"/>
      <c r="U268" s="169"/>
      <c r="V268" s="174"/>
      <c r="W268" s="169"/>
      <c r="X268" s="169"/>
      <c r="Y268" s="174"/>
      <c r="Z268" s="169"/>
      <c r="AA268" s="169"/>
      <c r="AB268" s="174"/>
      <c r="AC268" s="169"/>
      <c r="AD268" s="169"/>
      <c r="AE268" s="174"/>
      <c r="AF268" s="169"/>
      <c r="AG268" s="169"/>
      <c r="AH268" s="174"/>
      <c r="AI268" s="169"/>
      <c r="AJ268" s="169"/>
      <c r="AK268" s="169"/>
      <c r="AL268" s="169"/>
      <c r="AM268" s="169"/>
      <c r="AN268" s="174"/>
      <c r="AO268" s="169"/>
      <c r="AP268" s="169"/>
      <c r="AQ268" s="174"/>
      <c r="AR268" s="313"/>
    </row>
    <row r="269" spans="1:44" ht="31.15" customHeight="1" x14ac:dyDescent="0.3">
      <c r="A269" s="314"/>
      <c r="B269" s="315"/>
      <c r="C269" s="315"/>
      <c r="D269" s="172" t="s">
        <v>2</v>
      </c>
      <c r="E269" s="170">
        <f t="shared" si="620"/>
        <v>0</v>
      </c>
      <c r="F269" s="170">
        <f t="shared" si="621"/>
        <v>0</v>
      </c>
      <c r="G269" s="170" t="e">
        <f t="shared" si="627"/>
        <v>#DIV/0!</v>
      </c>
      <c r="H269" s="169"/>
      <c r="I269" s="169"/>
      <c r="J269" s="174"/>
      <c r="K269" s="169"/>
      <c r="L269" s="169"/>
      <c r="M269" s="174"/>
      <c r="N269" s="169"/>
      <c r="O269" s="169"/>
      <c r="P269" s="174"/>
      <c r="Q269" s="169"/>
      <c r="R269" s="169"/>
      <c r="S269" s="174"/>
      <c r="T269" s="169"/>
      <c r="U269" s="169"/>
      <c r="V269" s="174"/>
      <c r="W269" s="169"/>
      <c r="X269" s="169"/>
      <c r="Y269" s="174"/>
      <c r="Z269" s="169"/>
      <c r="AA269" s="169"/>
      <c r="AB269" s="174"/>
      <c r="AC269" s="169"/>
      <c r="AD269" s="169"/>
      <c r="AE269" s="174"/>
      <c r="AF269" s="169"/>
      <c r="AG269" s="169"/>
      <c r="AH269" s="174"/>
      <c r="AI269" s="169"/>
      <c r="AJ269" s="169"/>
      <c r="AK269" s="174"/>
      <c r="AL269" s="169"/>
      <c r="AM269" s="169"/>
      <c r="AN269" s="174"/>
      <c r="AO269" s="169"/>
      <c r="AP269" s="169"/>
      <c r="AQ269" s="174"/>
      <c r="AR269" s="313"/>
    </row>
    <row r="270" spans="1:44" ht="21.8" customHeight="1" x14ac:dyDescent="0.3">
      <c r="A270" s="314"/>
      <c r="B270" s="315"/>
      <c r="C270" s="315"/>
      <c r="D270" s="172" t="s">
        <v>43</v>
      </c>
      <c r="E270" s="170">
        <f t="shared" si="620"/>
        <v>5630.71</v>
      </c>
      <c r="F270" s="170">
        <f t="shared" si="621"/>
        <v>5630.71</v>
      </c>
      <c r="G270" s="170">
        <f t="shared" si="627"/>
        <v>100</v>
      </c>
      <c r="H270" s="169"/>
      <c r="I270" s="169"/>
      <c r="J270" s="174"/>
      <c r="K270" s="169"/>
      <c r="L270" s="169"/>
      <c r="M270" s="174"/>
      <c r="N270" s="169"/>
      <c r="O270" s="169"/>
      <c r="P270" s="174"/>
      <c r="Q270" s="169"/>
      <c r="R270" s="169"/>
      <c r="S270" s="174"/>
      <c r="T270" s="169"/>
      <c r="U270" s="169"/>
      <c r="V270" s="174"/>
      <c r="W270" s="169"/>
      <c r="X270" s="169"/>
      <c r="Y270" s="174"/>
      <c r="Z270" s="169"/>
      <c r="AA270" s="169"/>
      <c r="AB270" s="174"/>
      <c r="AC270" s="159"/>
      <c r="AD270" s="169"/>
      <c r="AE270" s="174"/>
      <c r="AF270" s="159"/>
      <c r="AG270" s="169"/>
      <c r="AH270" s="174"/>
      <c r="AI270" s="159"/>
      <c r="AJ270" s="169"/>
      <c r="AK270" s="174"/>
      <c r="AL270" s="159">
        <v>5630.71</v>
      </c>
      <c r="AM270" s="159">
        <v>5630.71</v>
      </c>
      <c r="AN270" s="174"/>
      <c r="AO270" s="169"/>
      <c r="AP270" s="169"/>
      <c r="AQ270" s="174"/>
      <c r="AR270" s="313"/>
    </row>
    <row r="271" spans="1:44" ht="30.05" customHeight="1" x14ac:dyDescent="0.25">
      <c r="A271" s="314"/>
      <c r="B271" s="315"/>
      <c r="C271" s="315"/>
      <c r="D271" s="173" t="s">
        <v>272</v>
      </c>
      <c r="E271" s="170">
        <f t="shared" si="620"/>
        <v>0</v>
      </c>
      <c r="F271" s="170">
        <f t="shared" si="621"/>
        <v>0</v>
      </c>
      <c r="G271" s="170" t="e">
        <f t="shared" si="627"/>
        <v>#DIV/0!</v>
      </c>
      <c r="H271" s="169"/>
      <c r="I271" s="169"/>
      <c r="J271" s="174"/>
      <c r="K271" s="169"/>
      <c r="L271" s="169"/>
      <c r="M271" s="174"/>
      <c r="N271" s="169"/>
      <c r="O271" s="169"/>
      <c r="P271" s="174"/>
      <c r="Q271" s="169"/>
      <c r="R271" s="169"/>
      <c r="S271" s="174"/>
      <c r="T271" s="169"/>
      <c r="U271" s="169"/>
      <c r="V271" s="174"/>
      <c r="W271" s="169"/>
      <c r="X271" s="169"/>
      <c r="Y271" s="174"/>
      <c r="Z271" s="169"/>
      <c r="AA271" s="169"/>
      <c r="AB271" s="174"/>
      <c r="AC271" s="169"/>
      <c r="AD271" s="169"/>
      <c r="AE271" s="174"/>
      <c r="AF271" s="169"/>
      <c r="AG271" s="169"/>
      <c r="AH271" s="174"/>
      <c r="AI271" s="169"/>
      <c r="AJ271" s="169"/>
      <c r="AK271" s="174"/>
      <c r="AL271" s="169"/>
      <c r="AM271" s="169"/>
      <c r="AN271" s="174"/>
      <c r="AO271" s="169"/>
      <c r="AP271" s="169"/>
      <c r="AQ271" s="174"/>
      <c r="AR271" s="313"/>
    </row>
    <row r="272" spans="1:44" s="116" customFormat="1" ht="22.25" customHeight="1" x14ac:dyDescent="0.3">
      <c r="A272" s="314" t="s">
        <v>473</v>
      </c>
      <c r="B272" s="315" t="s">
        <v>538</v>
      </c>
      <c r="C272" s="315" t="s">
        <v>467</v>
      </c>
      <c r="D272" s="176" t="s">
        <v>41</v>
      </c>
      <c r="E272" s="170">
        <f t="shared" si="620"/>
        <v>2400</v>
      </c>
      <c r="F272" s="170">
        <f t="shared" si="621"/>
        <v>2400</v>
      </c>
      <c r="G272" s="170">
        <f t="shared" ref="G272:G276" si="630">F272/E272*100</f>
        <v>100</v>
      </c>
      <c r="H272" s="170">
        <f>SUM(H273:H275)</f>
        <v>0</v>
      </c>
      <c r="I272" s="170">
        <f t="shared" ref="I272:AQ272" si="631">SUM(I273:I275)</f>
        <v>0</v>
      </c>
      <c r="J272" s="170">
        <f t="shared" si="631"/>
        <v>0</v>
      </c>
      <c r="K272" s="170">
        <f t="shared" si="631"/>
        <v>0</v>
      </c>
      <c r="L272" s="170">
        <f t="shared" si="631"/>
        <v>0</v>
      </c>
      <c r="M272" s="170">
        <f t="shared" si="631"/>
        <v>0</v>
      </c>
      <c r="N272" s="170">
        <f t="shared" si="631"/>
        <v>0</v>
      </c>
      <c r="O272" s="170">
        <f t="shared" si="631"/>
        <v>0</v>
      </c>
      <c r="P272" s="170">
        <f t="shared" si="631"/>
        <v>0</v>
      </c>
      <c r="Q272" s="170">
        <f t="shared" si="631"/>
        <v>0</v>
      </c>
      <c r="R272" s="170">
        <f t="shared" si="631"/>
        <v>0</v>
      </c>
      <c r="S272" s="170">
        <f t="shared" si="631"/>
        <v>0</v>
      </c>
      <c r="T272" s="170">
        <f t="shared" si="631"/>
        <v>0</v>
      </c>
      <c r="U272" s="170">
        <f t="shared" si="631"/>
        <v>0</v>
      </c>
      <c r="V272" s="170">
        <f t="shared" si="631"/>
        <v>0</v>
      </c>
      <c r="W272" s="170">
        <f t="shared" si="631"/>
        <v>0</v>
      </c>
      <c r="X272" s="170">
        <f t="shared" si="631"/>
        <v>0</v>
      </c>
      <c r="Y272" s="170">
        <f t="shared" si="631"/>
        <v>0</v>
      </c>
      <c r="Z272" s="170">
        <f t="shared" si="631"/>
        <v>0</v>
      </c>
      <c r="AA272" s="170">
        <f t="shared" si="631"/>
        <v>0</v>
      </c>
      <c r="AB272" s="170">
        <f t="shared" si="631"/>
        <v>0</v>
      </c>
      <c r="AC272" s="170">
        <f t="shared" si="631"/>
        <v>0</v>
      </c>
      <c r="AD272" s="170">
        <f t="shared" si="631"/>
        <v>0</v>
      </c>
      <c r="AE272" s="170">
        <f t="shared" si="631"/>
        <v>0</v>
      </c>
      <c r="AF272" s="170">
        <f t="shared" si="631"/>
        <v>0</v>
      </c>
      <c r="AG272" s="170">
        <f t="shared" si="631"/>
        <v>0</v>
      </c>
      <c r="AH272" s="170">
        <f t="shared" si="631"/>
        <v>0</v>
      </c>
      <c r="AI272" s="170">
        <f t="shared" si="631"/>
        <v>0</v>
      </c>
      <c r="AJ272" s="170">
        <f t="shared" si="631"/>
        <v>0</v>
      </c>
      <c r="AK272" s="170">
        <f t="shared" si="631"/>
        <v>0</v>
      </c>
      <c r="AL272" s="170">
        <f t="shared" si="631"/>
        <v>2400</v>
      </c>
      <c r="AM272" s="170">
        <f t="shared" si="631"/>
        <v>2400</v>
      </c>
      <c r="AN272" s="170">
        <f t="shared" si="631"/>
        <v>0</v>
      </c>
      <c r="AO272" s="170">
        <f t="shared" si="631"/>
        <v>0</v>
      </c>
      <c r="AP272" s="170">
        <f t="shared" si="631"/>
        <v>0</v>
      </c>
      <c r="AQ272" s="170">
        <f t="shared" si="631"/>
        <v>0</v>
      </c>
      <c r="AR272" s="313"/>
    </row>
    <row r="273" spans="1:44" x14ac:dyDescent="0.3">
      <c r="A273" s="314"/>
      <c r="B273" s="315"/>
      <c r="C273" s="315"/>
      <c r="D273" s="172" t="s">
        <v>37</v>
      </c>
      <c r="E273" s="170">
        <f t="shared" si="620"/>
        <v>0</v>
      </c>
      <c r="F273" s="170">
        <f t="shared" si="621"/>
        <v>0</v>
      </c>
      <c r="G273" s="170" t="e">
        <f t="shared" si="630"/>
        <v>#DIV/0!</v>
      </c>
      <c r="H273" s="169"/>
      <c r="I273" s="169"/>
      <c r="J273" s="174"/>
      <c r="K273" s="169"/>
      <c r="L273" s="169"/>
      <c r="M273" s="174"/>
      <c r="N273" s="169"/>
      <c r="O273" s="169"/>
      <c r="P273" s="174"/>
      <c r="Q273" s="169"/>
      <c r="R273" s="169"/>
      <c r="S273" s="174"/>
      <c r="T273" s="169"/>
      <c r="U273" s="169"/>
      <c r="V273" s="174"/>
      <c r="W273" s="169"/>
      <c r="X273" s="169"/>
      <c r="Y273" s="174"/>
      <c r="Z273" s="169"/>
      <c r="AA273" s="169"/>
      <c r="AB273" s="174"/>
      <c r="AC273" s="169"/>
      <c r="AD273" s="169"/>
      <c r="AE273" s="174"/>
      <c r="AF273" s="169"/>
      <c r="AG273" s="169"/>
      <c r="AH273" s="174"/>
      <c r="AI273" s="169"/>
      <c r="AJ273" s="169"/>
      <c r="AK273" s="169"/>
      <c r="AL273" s="169"/>
      <c r="AM273" s="169"/>
      <c r="AN273" s="174"/>
      <c r="AO273" s="169"/>
      <c r="AP273" s="169"/>
      <c r="AQ273" s="174"/>
      <c r="AR273" s="313"/>
    </row>
    <row r="274" spans="1:44" ht="31.15" customHeight="1" x14ac:dyDescent="0.3">
      <c r="A274" s="314"/>
      <c r="B274" s="315"/>
      <c r="C274" s="315"/>
      <c r="D274" s="172" t="s">
        <v>2</v>
      </c>
      <c r="E274" s="170">
        <f t="shared" si="620"/>
        <v>0</v>
      </c>
      <c r="F274" s="170">
        <f t="shared" si="621"/>
        <v>0</v>
      </c>
      <c r="G274" s="170" t="e">
        <f t="shared" si="630"/>
        <v>#DIV/0!</v>
      </c>
      <c r="H274" s="169"/>
      <c r="I274" s="169"/>
      <c r="J274" s="174"/>
      <c r="K274" s="169"/>
      <c r="L274" s="169"/>
      <c r="M274" s="174"/>
      <c r="N274" s="169"/>
      <c r="O274" s="169"/>
      <c r="P274" s="174"/>
      <c r="Q274" s="169"/>
      <c r="R274" s="169"/>
      <c r="S274" s="174"/>
      <c r="T274" s="169"/>
      <c r="U274" s="169"/>
      <c r="V274" s="174"/>
      <c r="W274" s="169"/>
      <c r="X274" s="169"/>
      <c r="Y274" s="174"/>
      <c r="Z274" s="169"/>
      <c r="AA274" s="169"/>
      <c r="AB274" s="174"/>
      <c r="AC274" s="169"/>
      <c r="AD274" s="169"/>
      <c r="AE274" s="174"/>
      <c r="AF274" s="169"/>
      <c r="AG274" s="169"/>
      <c r="AH274" s="174"/>
      <c r="AI274" s="169"/>
      <c r="AJ274" s="169"/>
      <c r="AK274" s="174"/>
      <c r="AL274" s="169"/>
      <c r="AM274" s="169"/>
      <c r="AN274" s="174"/>
      <c r="AO274" s="169"/>
      <c r="AP274" s="169"/>
      <c r="AQ274" s="174"/>
      <c r="AR274" s="313"/>
    </row>
    <row r="275" spans="1:44" ht="21.8" customHeight="1" x14ac:dyDescent="0.3">
      <c r="A275" s="314"/>
      <c r="B275" s="315"/>
      <c r="C275" s="315"/>
      <c r="D275" s="172" t="s">
        <v>43</v>
      </c>
      <c r="E275" s="170">
        <f t="shared" si="620"/>
        <v>2400</v>
      </c>
      <c r="F275" s="170">
        <f t="shared" si="621"/>
        <v>2400</v>
      </c>
      <c r="G275" s="170">
        <f t="shared" si="630"/>
        <v>100</v>
      </c>
      <c r="H275" s="169"/>
      <c r="I275" s="169"/>
      <c r="J275" s="174"/>
      <c r="K275" s="169"/>
      <c r="L275" s="169"/>
      <c r="M275" s="174"/>
      <c r="N275" s="169"/>
      <c r="O275" s="169"/>
      <c r="P275" s="174"/>
      <c r="Q275" s="169"/>
      <c r="R275" s="169"/>
      <c r="S275" s="174"/>
      <c r="T275" s="169"/>
      <c r="U275" s="169"/>
      <c r="V275" s="174"/>
      <c r="W275" s="169"/>
      <c r="X275" s="169"/>
      <c r="Y275" s="174"/>
      <c r="Z275" s="169"/>
      <c r="AA275" s="169"/>
      <c r="AB275" s="174"/>
      <c r="AC275" s="169"/>
      <c r="AD275" s="169"/>
      <c r="AE275" s="174"/>
      <c r="AF275" s="169"/>
      <c r="AG275" s="169"/>
      <c r="AH275" s="174"/>
      <c r="AI275" s="169"/>
      <c r="AJ275" s="169"/>
      <c r="AK275" s="174"/>
      <c r="AL275" s="169">
        <v>2400</v>
      </c>
      <c r="AM275" s="169">
        <v>2400</v>
      </c>
      <c r="AN275" s="174"/>
      <c r="AO275" s="169">
        <f>2900-2400-500</f>
        <v>0</v>
      </c>
      <c r="AP275" s="169"/>
      <c r="AQ275" s="174"/>
      <c r="AR275" s="313"/>
    </row>
    <row r="276" spans="1:44" ht="30.05" customHeight="1" x14ac:dyDescent="0.25">
      <c r="A276" s="314"/>
      <c r="B276" s="315"/>
      <c r="C276" s="315"/>
      <c r="D276" s="173" t="s">
        <v>272</v>
      </c>
      <c r="E276" s="170">
        <f t="shared" si="620"/>
        <v>0</v>
      </c>
      <c r="F276" s="170">
        <f t="shared" si="621"/>
        <v>0</v>
      </c>
      <c r="G276" s="170" t="e">
        <f t="shared" si="630"/>
        <v>#DIV/0!</v>
      </c>
      <c r="H276" s="169"/>
      <c r="I276" s="169"/>
      <c r="J276" s="174"/>
      <c r="K276" s="169"/>
      <c r="L276" s="169"/>
      <c r="M276" s="174"/>
      <c r="N276" s="169"/>
      <c r="O276" s="169"/>
      <c r="P276" s="174"/>
      <c r="Q276" s="169"/>
      <c r="R276" s="169"/>
      <c r="S276" s="174"/>
      <c r="T276" s="169"/>
      <c r="U276" s="169"/>
      <c r="V276" s="174"/>
      <c r="W276" s="169"/>
      <c r="X276" s="169"/>
      <c r="Y276" s="174"/>
      <c r="Z276" s="169"/>
      <c r="AA276" s="169"/>
      <c r="AB276" s="174"/>
      <c r="AC276" s="169"/>
      <c r="AD276" s="169"/>
      <c r="AE276" s="174"/>
      <c r="AF276" s="169"/>
      <c r="AG276" s="169"/>
      <c r="AH276" s="174"/>
      <c r="AI276" s="169"/>
      <c r="AJ276" s="169"/>
      <c r="AK276" s="174"/>
      <c r="AL276" s="169"/>
      <c r="AM276" s="169"/>
      <c r="AN276" s="174"/>
      <c r="AO276" s="169"/>
      <c r="AP276" s="169"/>
      <c r="AQ276" s="174"/>
      <c r="AR276" s="313"/>
    </row>
    <row r="277" spans="1:44" s="116" customFormat="1" ht="22.25" customHeight="1" x14ac:dyDescent="0.3">
      <c r="A277" s="314" t="s">
        <v>474</v>
      </c>
      <c r="B277" s="315" t="s">
        <v>537</v>
      </c>
      <c r="C277" s="315" t="s">
        <v>467</v>
      </c>
      <c r="D277" s="176" t="s">
        <v>41</v>
      </c>
      <c r="E277" s="170">
        <f t="shared" si="620"/>
        <v>2598.7020000000002</v>
      </c>
      <c r="F277" s="170">
        <f t="shared" si="621"/>
        <v>2598.7020000000002</v>
      </c>
      <c r="G277" s="170">
        <f t="shared" ref="G277:G281" si="632">F277/E277*100</f>
        <v>100</v>
      </c>
      <c r="H277" s="170">
        <f>SUM(H278:H280)</f>
        <v>0</v>
      </c>
      <c r="I277" s="170">
        <f t="shared" ref="I277:AQ277" si="633">SUM(I278:I280)</f>
        <v>0</v>
      </c>
      <c r="J277" s="170">
        <f t="shared" si="633"/>
        <v>0</v>
      </c>
      <c r="K277" s="170">
        <f t="shared" si="633"/>
        <v>0</v>
      </c>
      <c r="L277" s="170">
        <f t="shared" si="633"/>
        <v>0</v>
      </c>
      <c r="M277" s="170">
        <f t="shared" si="633"/>
        <v>0</v>
      </c>
      <c r="N277" s="170">
        <f t="shared" si="633"/>
        <v>0</v>
      </c>
      <c r="O277" s="170">
        <f t="shared" si="633"/>
        <v>0</v>
      </c>
      <c r="P277" s="170">
        <f t="shared" si="633"/>
        <v>0</v>
      </c>
      <c r="Q277" s="170">
        <f t="shared" si="633"/>
        <v>0</v>
      </c>
      <c r="R277" s="170">
        <f t="shared" si="633"/>
        <v>0</v>
      </c>
      <c r="S277" s="170">
        <f t="shared" si="633"/>
        <v>0</v>
      </c>
      <c r="T277" s="170">
        <f t="shared" si="633"/>
        <v>0</v>
      </c>
      <c r="U277" s="170">
        <f t="shared" si="633"/>
        <v>0</v>
      </c>
      <c r="V277" s="170">
        <f t="shared" si="633"/>
        <v>0</v>
      </c>
      <c r="W277" s="170">
        <f t="shared" si="633"/>
        <v>0</v>
      </c>
      <c r="X277" s="170">
        <f t="shared" si="633"/>
        <v>0</v>
      </c>
      <c r="Y277" s="170">
        <f t="shared" si="633"/>
        <v>0</v>
      </c>
      <c r="Z277" s="170">
        <f t="shared" si="633"/>
        <v>0</v>
      </c>
      <c r="AA277" s="170">
        <f t="shared" si="633"/>
        <v>0</v>
      </c>
      <c r="AB277" s="170">
        <f t="shared" si="633"/>
        <v>0</v>
      </c>
      <c r="AC277" s="170">
        <f t="shared" si="633"/>
        <v>0</v>
      </c>
      <c r="AD277" s="170">
        <f t="shared" si="633"/>
        <v>0</v>
      </c>
      <c r="AE277" s="170">
        <f t="shared" si="633"/>
        <v>0</v>
      </c>
      <c r="AF277" s="170">
        <f t="shared" si="633"/>
        <v>0</v>
      </c>
      <c r="AG277" s="170">
        <f t="shared" si="633"/>
        <v>0</v>
      </c>
      <c r="AH277" s="170">
        <f t="shared" si="633"/>
        <v>0</v>
      </c>
      <c r="AI277" s="170">
        <f t="shared" si="633"/>
        <v>0</v>
      </c>
      <c r="AJ277" s="170">
        <f t="shared" si="633"/>
        <v>0</v>
      </c>
      <c r="AK277" s="170">
        <f t="shared" si="633"/>
        <v>0</v>
      </c>
      <c r="AL277" s="170">
        <f t="shared" si="633"/>
        <v>2598.7020000000002</v>
      </c>
      <c r="AM277" s="170">
        <f t="shared" si="633"/>
        <v>2598.7020000000002</v>
      </c>
      <c r="AN277" s="170">
        <f t="shared" si="633"/>
        <v>0</v>
      </c>
      <c r="AO277" s="170">
        <f t="shared" si="633"/>
        <v>0</v>
      </c>
      <c r="AP277" s="170">
        <f t="shared" si="633"/>
        <v>0</v>
      </c>
      <c r="AQ277" s="170">
        <f t="shared" si="633"/>
        <v>0</v>
      </c>
      <c r="AR277" s="313"/>
    </row>
    <row r="278" spans="1:44" x14ac:dyDescent="0.3">
      <c r="A278" s="314"/>
      <c r="B278" s="315"/>
      <c r="C278" s="315"/>
      <c r="D278" s="172" t="s">
        <v>37</v>
      </c>
      <c r="E278" s="170">
        <f t="shared" si="620"/>
        <v>0</v>
      </c>
      <c r="F278" s="170">
        <f t="shared" si="621"/>
        <v>0</v>
      </c>
      <c r="G278" s="170" t="e">
        <f t="shared" si="632"/>
        <v>#DIV/0!</v>
      </c>
      <c r="H278" s="169"/>
      <c r="I278" s="169"/>
      <c r="J278" s="174"/>
      <c r="K278" s="169"/>
      <c r="L278" s="169"/>
      <c r="M278" s="174"/>
      <c r="N278" s="169"/>
      <c r="O278" s="169"/>
      <c r="P278" s="174"/>
      <c r="Q278" s="169"/>
      <c r="R278" s="169"/>
      <c r="S278" s="174"/>
      <c r="T278" s="169"/>
      <c r="U278" s="169"/>
      <c r="V278" s="174"/>
      <c r="W278" s="169"/>
      <c r="X278" s="169"/>
      <c r="Y278" s="174"/>
      <c r="Z278" s="169"/>
      <c r="AA278" s="169"/>
      <c r="AB278" s="174"/>
      <c r="AC278" s="169"/>
      <c r="AD278" s="169"/>
      <c r="AE278" s="174"/>
      <c r="AF278" s="169"/>
      <c r="AG278" s="169"/>
      <c r="AH278" s="174"/>
      <c r="AI278" s="169"/>
      <c r="AJ278" s="169"/>
      <c r="AK278" s="169"/>
      <c r="AL278" s="169"/>
      <c r="AM278" s="169"/>
      <c r="AN278" s="174"/>
      <c r="AO278" s="169"/>
      <c r="AP278" s="169"/>
      <c r="AQ278" s="174"/>
      <c r="AR278" s="313"/>
    </row>
    <row r="279" spans="1:44" ht="31.15" customHeight="1" x14ac:dyDescent="0.3">
      <c r="A279" s="314"/>
      <c r="B279" s="315"/>
      <c r="C279" s="315"/>
      <c r="D279" s="172" t="s">
        <v>2</v>
      </c>
      <c r="E279" s="170">
        <f t="shared" si="620"/>
        <v>0</v>
      </c>
      <c r="F279" s="170">
        <f t="shared" si="621"/>
        <v>0</v>
      </c>
      <c r="G279" s="170" t="e">
        <f t="shared" si="632"/>
        <v>#DIV/0!</v>
      </c>
      <c r="H279" s="169"/>
      <c r="I279" s="169"/>
      <c r="J279" s="174"/>
      <c r="K279" s="169"/>
      <c r="L279" s="169"/>
      <c r="M279" s="174"/>
      <c r="N279" s="169"/>
      <c r="O279" s="169"/>
      <c r="P279" s="174"/>
      <c r="Q279" s="169"/>
      <c r="R279" s="169"/>
      <c r="S279" s="174"/>
      <c r="T279" s="169"/>
      <c r="U279" s="169"/>
      <c r="V279" s="174"/>
      <c r="W279" s="169"/>
      <c r="X279" s="169"/>
      <c r="Y279" s="174"/>
      <c r="Z279" s="169"/>
      <c r="AA279" s="169"/>
      <c r="AB279" s="174"/>
      <c r="AC279" s="169"/>
      <c r="AD279" s="169"/>
      <c r="AE279" s="174"/>
      <c r="AF279" s="169"/>
      <c r="AG279" s="169"/>
      <c r="AH279" s="174"/>
      <c r="AI279" s="169"/>
      <c r="AJ279" s="169"/>
      <c r="AK279" s="174"/>
      <c r="AL279" s="169"/>
      <c r="AM279" s="169"/>
      <c r="AN279" s="174"/>
      <c r="AO279" s="169"/>
      <c r="AP279" s="169"/>
      <c r="AQ279" s="174"/>
      <c r="AR279" s="313"/>
    </row>
    <row r="280" spans="1:44" ht="21.8" customHeight="1" x14ac:dyDescent="0.3">
      <c r="A280" s="314"/>
      <c r="B280" s="315"/>
      <c r="C280" s="315"/>
      <c r="D280" s="172" t="s">
        <v>43</v>
      </c>
      <c r="E280" s="170">
        <f t="shared" si="620"/>
        <v>2598.7020000000002</v>
      </c>
      <c r="F280" s="170">
        <f t="shared" si="621"/>
        <v>2598.7020000000002</v>
      </c>
      <c r="G280" s="170">
        <f t="shared" si="632"/>
        <v>100</v>
      </c>
      <c r="H280" s="169"/>
      <c r="I280" s="169"/>
      <c r="J280" s="174"/>
      <c r="K280" s="169"/>
      <c r="L280" s="169"/>
      <c r="M280" s="174"/>
      <c r="N280" s="169"/>
      <c r="O280" s="169"/>
      <c r="P280" s="174"/>
      <c r="Q280" s="169"/>
      <c r="R280" s="169"/>
      <c r="S280" s="174"/>
      <c r="T280" s="169"/>
      <c r="U280" s="169"/>
      <c r="V280" s="174"/>
      <c r="W280" s="169"/>
      <c r="X280" s="169"/>
      <c r="Y280" s="174"/>
      <c r="Z280" s="169"/>
      <c r="AA280" s="169"/>
      <c r="AB280" s="174"/>
      <c r="AC280" s="159"/>
      <c r="AD280" s="169"/>
      <c r="AE280" s="174"/>
      <c r="AF280" s="159"/>
      <c r="AG280" s="169"/>
      <c r="AH280" s="174"/>
      <c r="AI280" s="159"/>
      <c r="AJ280" s="169"/>
      <c r="AK280" s="174"/>
      <c r="AL280" s="159">
        <v>2598.7020000000002</v>
      </c>
      <c r="AM280" s="159">
        <v>2598.7020000000002</v>
      </c>
      <c r="AN280" s="174"/>
      <c r="AO280" s="169"/>
      <c r="AP280" s="169"/>
      <c r="AQ280" s="174"/>
      <c r="AR280" s="313"/>
    </row>
    <row r="281" spans="1:44" ht="30.05" customHeight="1" x14ac:dyDescent="0.25">
      <c r="A281" s="314"/>
      <c r="B281" s="315"/>
      <c r="C281" s="315"/>
      <c r="D281" s="173" t="s">
        <v>272</v>
      </c>
      <c r="E281" s="170">
        <f t="shared" si="620"/>
        <v>0</v>
      </c>
      <c r="F281" s="170">
        <f t="shared" si="621"/>
        <v>0</v>
      </c>
      <c r="G281" s="170" t="e">
        <f t="shared" si="632"/>
        <v>#DIV/0!</v>
      </c>
      <c r="H281" s="169"/>
      <c r="I281" s="169"/>
      <c r="J281" s="174"/>
      <c r="K281" s="169"/>
      <c r="L281" s="169"/>
      <c r="M281" s="174"/>
      <c r="N281" s="169"/>
      <c r="O281" s="169"/>
      <c r="P281" s="174"/>
      <c r="Q281" s="169"/>
      <c r="R281" s="169"/>
      <c r="S281" s="174"/>
      <c r="T281" s="169"/>
      <c r="U281" s="169"/>
      <c r="V281" s="174"/>
      <c r="W281" s="169"/>
      <c r="X281" s="169"/>
      <c r="Y281" s="174"/>
      <c r="Z281" s="169"/>
      <c r="AA281" s="169"/>
      <c r="AB281" s="174"/>
      <c r="AC281" s="169"/>
      <c r="AD281" s="169"/>
      <c r="AE281" s="174"/>
      <c r="AF281" s="169"/>
      <c r="AG281" s="169"/>
      <c r="AH281" s="174"/>
      <c r="AI281" s="169"/>
      <c r="AJ281" s="169"/>
      <c r="AK281" s="174"/>
      <c r="AL281" s="169"/>
      <c r="AM281" s="169"/>
      <c r="AN281" s="174"/>
      <c r="AO281" s="169"/>
      <c r="AP281" s="169"/>
      <c r="AQ281" s="174"/>
      <c r="AR281" s="313"/>
    </row>
    <row r="282" spans="1:44" ht="30.05" customHeight="1" x14ac:dyDescent="0.3">
      <c r="A282" s="346" t="s">
        <v>433</v>
      </c>
      <c r="B282" s="346"/>
      <c r="C282" s="346"/>
      <c r="D282" s="176" t="s">
        <v>41</v>
      </c>
      <c r="E282" s="170">
        <f t="shared" si="620"/>
        <v>49673.008000000009</v>
      </c>
      <c r="F282" s="170">
        <f t="shared" si="621"/>
        <v>49168.669400000006</v>
      </c>
      <c r="G282" s="170">
        <f t="shared" si="269"/>
        <v>98.9846827878835</v>
      </c>
      <c r="H282" s="169">
        <f>SUM(H283:H285)</f>
        <v>0</v>
      </c>
      <c r="I282" s="169">
        <f t="shared" ref="I282:AQ282" si="634">SUM(I283:I285)</f>
        <v>0</v>
      </c>
      <c r="J282" s="169">
        <f t="shared" si="634"/>
        <v>0</v>
      </c>
      <c r="K282" s="169">
        <f t="shared" si="634"/>
        <v>0</v>
      </c>
      <c r="L282" s="169">
        <f t="shared" si="634"/>
        <v>0</v>
      </c>
      <c r="M282" s="169">
        <f t="shared" si="634"/>
        <v>0</v>
      </c>
      <c r="N282" s="169">
        <f t="shared" si="634"/>
        <v>0</v>
      </c>
      <c r="O282" s="169">
        <f t="shared" si="634"/>
        <v>0</v>
      </c>
      <c r="P282" s="169">
        <f t="shared" si="634"/>
        <v>0</v>
      </c>
      <c r="Q282" s="169">
        <f t="shared" si="634"/>
        <v>0</v>
      </c>
      <c r="R282" s="169">
        <f t="shared" si="634"/>
        <v>0</v>
      </c>
      <c r="S282" s="169">
        <f t="shared" si="634"/>
        <v>0</v>
      </c>
      <c r="T282" s="169">
        <f t="shared" si="634"/>
        <v>0</v>
      </c>
      <c r="U282" s="169">
        <f t="shared" si="634"/>
        <v>0</v>
      </c>
      <c r="V282" s="169">
        <f t="shared" si="634"/>
        <v>0</v>
      </c>
      <c r="W282" s="169">
        <f t="shared" si="634"/>
        <v>0</v>
      </c>
      <c r="X282" s="169">
        <f t="shared" si="634"/>
        <v>0</v>
      </c>
      <c r="Y282" s="169">
        <f t="shared" si="634"/>
        <v>0</v>
      </c>
      <c r="Z282" s="169">
        <f t="shared" si="634"/>
        <v>0</v>
      </c>
      <c r="AA282" s="169">
        <f t="shared" si="634"/>
        <v>0</v>
      </c>
      <c r="AB282" s="169">
        <f t="shared" si="634"/>
        <v>0</v>
      </c>
      <c r="AC282" s="169">
        <f t="shared" si="634"/>
        <v>12170.428980000001</v>
      </c>
      <c r="AD282" s="169">
        <f t="shared" si="634"/>
        <v>12170.428980000001</v>
      </c>
      <c r="AE282" s="169">
        <f t="shared" si="634"/>
        <v>0</v>
      </c>
      <c r="AF282" s="169">
        <f t="shared" si="634"/>
        <v>8319.5251799999987</v>
      </c>
      <c r="AG282" s="169">
        <f t="shared" si="634"/>
        <v>8319.5251799999987</v>
      </c>
      <c r="AH282" s="169">
        <f t="shared" si="634"/>
        <v>0</v>
      </c>
      <c r="AI282" s="169">
        <f t="shared" si="634"/>
        <v>3020.9992399999996</v>
      </c>
      <c r="AJ282" s="169">
        <f t="shared" si="634"/>
        <v>3020.9992399999996</v>
      </c>
      <c r="AK282" s="169">
        <f t="shared" si="634"/>
        <v>0</v>
      </c>
      <c r="AL282" s="169">
        <f t="shared" si="634"/>
        <v>19944.396000000001</v>
      </c>
      <c r="AM282" s="169">
        <f t="shared" si="634"/>
        <v>19944.396000000001</v>
      </c>
      <c r="AN282" s="169">
        <f t="shared" si="634"/>
        <v>0</v>
      </c>
      <c r="AO282" s="169">
        <f t="shared" si="634"/>
        <v>6217.6586000000007</v>
      </c>
      <c r="AP282" s="169">
        <f t="shared" si="634"/>
        <v>5713.32</v>
      </c>
      <c r="AQ282" s="169">
        <f t="shared" si="634"/>
        <v>0</v>
      </c>
      <c r="AR282" s="209"/>
    </row>
    <row r="283" spans="1:44" ht="30.05" customHeight="1" x14ac:dyDescent="0.3">
      <c r="A283" s="346"/>
      <c r="B283" s="346"/>
      <c r="C283" s="346"/>
      <c r="D283" s="172" t="s">
        <v>37</v>
      </c>
      <c r="E283" s="170">
        <f t="shared" si="620"/>
        <v>0</v>
      </c>
      <c r="F283" s="170">
        <f t="shared" si="621"/>
        <v>0</v>
      </c>
      <c r="G283" s="170" t="e">
        <f t="shared" si="269"/>
        <v>#DIV/0!</v>
      </c>
      <c r="H283" s="169">
        <f>H243+H233+H228+H223+H218+H213+H208+H203+H198+H193+H188+H183+H178+H173+H248+H253+H258+H263+H268+H238+H273+H278</f>
        <v>0</v>
      </c>
      <c r="I283" s="169">
        <f t="shared" ref="I283:AQ283" si="635">I243+I233+I228+I223+I218+I213+I208+I203+I198+I193+I188+I183+I178+I173+I248+I253+I258+I263+I268+I238+I273+I278</f>
        <v>0</v>
      </c>
      <c r="J283" s="169">
        <f t="shared" si="635"/>
        <v>0</v>
      </c>
      <c r="K283" s="169">
        <f t="shared" si="635"/>
        <v>0</v>
      </c>
      <c r="L283" s="169">
        <f t="shared" si="635"/>
        <v>0</v>
      </c>
      <c r="M283" s="169">
        <f t="shared" si="635"/>
        <v>0</v>
      </c>
      <c r="N283" s="169">
        <f t="shared" si="635"/>
        <v>0</v>
      </c>
      <c r="O283" s="169">
        <f t="shared" si="635"/>
        <v>0</v>
      </c>
      <c r="P283" s="169">
        <f t="shared" si="635"/>
        <v>0</v>
      </c>
      <c r="Q283" s="169">
        <f t="shared" si="635"/>
        <v>0</v>
      </c>
      <c r="R283" s="169">
        <f t="shared" si="635"/>
        <v>0</v>
      </c>
      <c r="S283" s="169">
        <f t="shared" si="635"/>
        <v>0</v>
      </c>
      <c r="T283" s="169">
        <f t="shared" si="635"/>
        <v>0</v>
      </c>
      <c r="U283" s="169">
        <f t="shared" si="635"/>
        <v>0</v>
      </c>
      <c r="V283" s="169">
        <f t="shared" si="635"/>
        <v>0</v>
      </c>
      <c r="W283" s="169">
        <f t="shared" si="635"/>
        <v>0</v>
      </c>
      <c r="X283" s="169">
        <f t="shared" si="635"/>
        <v>0</v>
      </c>
      <c r="Y283" s="169">
        <f t="shared" si="635"/>
        <v>0</v>
      </c>
      <c r="Z283" s="169">
        <f t="shared" si="635"/>
        <v>0</v>
      </c>
      <c r="AA283" s="169">
        <f t="shared" si="635"/>
        <v>0</v>
      </c>
      <c r="AB283" s="169">
        <f t="shared" si="635"/>
        <v>0</v>
      </c>
      <c r="AC283" s="169">
        <f t="shared" si="635"/>
        <v>0</v>
      </c>
      <c r="AD283" s="169">
        <f t="shared" si="635"/>
        <v>0</v>
      </c>
      <c r="AE283" s="169">
        <f t="shared" si="635"/>
        <v>0</v>
      </c>
      <c r="AF283" s="169">
        <f t="shared" si="635"/>
        <v>0</v>
      </c>
      <c r="AG283" s="169">
        <f t="shared" si="635"/>
        <v>0</v>
      </c>
      <c r="AH283" s="169">
        <f t="shared" si="635"/>
        <v>0</v>
      </c>
      <c r="AI283" s="169">
        <f t="shared" si="635"/>
        <v>0</v>
      </c>
      <c r="AJ283" s="169">
        <f t="shared" si="635"/>
        <v>0</v>
      </c>
      <c r="AK283" s="169">
        <f t="shared" si="635"/>
        <v>0</v>
      </c>
      <c r="AL283" s="169">
        <f t="shared" si="635"/>
        <v>0</v>
      </c>
      <c r="AM283" s="169">
        <f t="shared" si="635"/>
        <v>0</v>
      </c>
      <c r="AN283" s="169">
        <f t="shared" si="635"/>
        <v>0</v>
      </c>
      <c r="AO283" s="169">
        <f t="shared" si="635"/>
        <v>0</v>
      </c>
      <c r="AP283" s="169">
        <f t="shared" si="635"/>
        <v>0</v>
      </c>
      <c r="AQ283" s="169">
        <f t="shared" si="635"/>
        <v>0</v>
      </c>
      <c r="AR283" s="209"/>
    </row>
    <row r="284" spans="1:44" ht="30.05" customHeight="1" x14ac:dyDescent="0.3">
      <c r="A284" s="346"/>
      <c r="B284" s="346"/>
      <c r="C284" s="346"/>
      <c r="D284" s="172" t="s">
        <v>2</v>
      </c>
      <c r="E284" s="170">
        <f t="shared" si="620"/>
        <v>9172.8960000000006</v>
      </c>
      <c r="F284" s="170">
        <f t="shared" si="621"/>
        <v>9172.8960000000006</v>
      </c>
      <c r="G284" s="170">
        <f>F284/E284*100</f>
        <v>100</v>
      </c>
      <c r="H284" s="169">
        <f t="shared" ref="H284:AQ284" si="636">H244+H234+H229+H224+H219+H214+H209+H204+H199+H194+H189+H184+H179+H174+H249+H254+H259+H264+H269+H239+H274+H279</f>
        <v>0</v>
      </c>
      <c r="I284" s="169">
        <f t="shared" si="636"/>
        <v>0</v>
      </c>
      <c r="J284" s="169">
        <f t="shared" si="636"/>
        <v>0</v>
      </c>
      <c r="K284" s="169">
        <f t="shared" si="636"/>
        <v>0</v>
      </c>
      <c r="L284" s="169">
        <f t="shared" si="636"/>
        <v>0</v>
      </c>
      <c r="M284" s="169">
        <f t="shared" si="636"/>
        <v>0</v>
      </c>
      <c r="N284" s="169">
        <f t="shared" si="636"/>
        <v>0</v>
      </c>
      <c r="O284" s="169">
        <f t="shared" si="636"/>
        <v>0</v>
      </c>
      <c r="P284" s="169">
        <f t="shared" si="636"/>
        <v>0</v>
      </c>
      <c r="Q284" s="169">
        <f t="shared" si="636"/>
        <v>0</v>
      </c>
      <c r="R284" s="169">
        <f t="shared" si="636"/>
        <v>0</v>
      </c>
      <c r="S284" s="169">
        <f t="shared" si="636"/>
        <v>0</v>
      </c>
      <c r="T284" s="169">
        <f t="shared" si="636"/>
        <v>0</v>
      </c>
      <c r="U284" s="169">
        <f t="shared" si="636"/>
        <v>0</v>
      </c>
      <c r="V284" s="169">
        <f t="shared" si="636"/>
        <v>0</v>
      </c>
      <c r="W284" s="169">
        <f t="shared" si="636"/>
        <v>0</v>
      </c>
      <c r="X284" s="169">
        <f t="shared" si="636"/>
        <v>0</v>
      </c>
      <c r="Y284" s="169">
        <f t="shared" si="636"/>
        <v>0</v>
      </c>
      <c r="Z284" s="169">
        <f t="shared" si="636"/>
        <v>0</v>
      </c>
      <c r="AA284" s="169">
        <f t="shared" si="636"/>
        <v>0</v>
      </c>
      <c r="AB284" s="169">
        <f t="shared" si="636"/>
        <v>0</v>
      </c>
      <c r="AC284" s="169">
        <f t="shared" si="636"/>
        <v>0</v>
      </c>
      <c r="AD284" s="169">
        <f t="shared" si="636"/>
        <v>0</v>
      </c>
      <c r="AE284" s="169">
        <f t="shared" si="636"/>
        <v>0</v>
      </c>
      <c r="AF284" s="169">
        <f t="shared" si="636"/>
        <v>0</v>
      </c>
      <c r="AG284" s="169">
        <f t="shared" si="636"/>
        <v>0</v>
      </c>
      <c r="AH284" s="169">
        <f t="shared" si="636"/>
        <v>0</v>
      </c>
      <c r="AI284" s="169">
        <f t="shared" si="636"/>
        <v>0</v>
      </c>
      <c r="AJ284" s="169">
        <f t="shared" si="636"/>
        <v>0</v>
      </c>
      <c r="AK284" s="169">
        <f t="shared" si="636"/>
        <v>0</v>
      </c>
      <c r="AL284" s="169">
        <f t="shared" si="636"/>
        <v>7233.3</v>
      </c>
      <c r="AM284" s="169">
        <f t="shared" si="636"/>
        <v>7233.3</v>
      </c>
      <c r="AN284" s="169">
        <f t="shared" si="636"/>
        <v>0</v>
      </c>
      <c r="AO284" s="169">
        <f t="shared" si="636"/>
        <v>1939.596</v>
      </c>
      <c r="AP284" s="169">
        <f t="shared" si="636"/>
        <v>1939.596</v>
      </c>
      <c r="AQ284" s="169">
        <f t="shared" si="636"/>
        <v>0</v>
      </c>
      <c r="AR284" s="209"/>
    </row>
    <row r="285" spans="1:44" ht="30.05" customHeight="1" x14ac:dyDescent="0.3">
      <c r="A285" s="346"/>
      <c r="B285" s="346"/>
      <c r="C285" s="346"/>
      <c r="D285" s="172" t="s">
        <v>43</v>
      </c>
      <c r="E285" s="170">
        <f t="shared" si="620"/>
        <v>40500.112000000001</v>
      </c>
      <c r="F285" s="170">
        <f t="shared" si="621"/>
        <v>39995.773400000005</v>
      </c>
      <c r="G285" s="170">
        <f t="shared" si="269"/>
        <v>98.754722949901975</v>
      </c>
      <c r="H285" s="169">
        <f t="shared" ref="H285:AQ285" si="637">H245+H235+H230+H225+H220+H215+H210+H205+H200+H195+H190+H185+H180+H175+H250+H255+H260+H265+H270+H240+H275+H280</f>
        <v>0</v>
      </c>
      <c r="I285" s="169">
        <f t="shared" si="637"/>
        <v>0</v>
      </c>
      <c r="J285" s="169">
        <f t="shared" si="637"/>
        <v>0</v>
      </c>
      <c r="K285" s="169">
        <f t="shared" si="637"/>
        <v>0</v>
      </c>
      <c r="L285" s="169">
        <f t="shared" si="637"/>
        <v>0</v>
      </c>
      <c r="M285" s="169">
        <f t="shared" si="637"/>
        <v>0</v>
      </c>
      <c r="N285" s="169">
        <f t="shared" si="637"/>
        <v>0</v>
      </c>
      <c r="O285" s="169">
        <f t="shared" si="637"/>
        <v>0</v>
      </c>
      <c r="P285" s="169">
        <f t="shared" si="637"/>
        <v>0</v>
      </c>
      <c r="Q285" s="169">
        <f t="shared" si="637"/>
        <v>0</v>
      </c>
      <c r="R285" s="169">
        <f t="shared" si="637"/>
        <v>0</v>
      </c>
      <c r="S285" s="169">
        <f t="shared" si="637"/>
        <v>0</v>
      </c>
      <c r="T285" s="169">
        <f t="shared" si="637"/>
        <v>0</v>
      </c>
      <c r="U285" s="169">
        <f t="shared" si="637"/>
        <v>0</v>
      </c>
      <c r="V285" s="169">
        <f t="shared" si="637"/>
        <v>0</v>
      </c>
      <c r="W285" s="169">
        <f t="shared" si="637"/>
        <v>0</v>
      </c>
      <c r="X285" s="169">
        <f t="shared" si="637"/>
        <v>0</v>
      </c>
      <c r="Y285" s="169">
        <f t="shared" si="637"/>
        <v>0</v>
      </c>
      <c r="Z285" s="169">
        <f t="shared" si="637"/>
        <v>0</v>
      </c>
      <c r="AA285" s="169">
        <f t="shared" si="637"/>
        <v>0</v>
      </c>
      <c r="AB285" s="169">
        <f t="shared" si="637"/>
        <v>0</v>
      </c>
      <c r="AC285" s="169">
        <f t="shared" si="637"/>
        <v>12170.428980000001</v>
      </c>
      <c r="AD285" s="169">
        <f t="shared" si="637"/>
        <v>12170.428980000001</v>
      </c>
      <c r="AE285" s="169">
        <f t="shared" si="637"/>
        <v>0</v>
      </c>
      <c r="AF285" s="169">
        <f t="shared" si="637"/>
        <v>8319.5251799999987</v>
      </c>
      <c r="AG285" s="169">
        <f t="shared" si="637"/>
        <v>8319.5251799999987</v>
      </c>
      <c r="AH285" s="169">
        <f t="shared" si="637"/>
        <v>0</v>
      </c>
      <c r="AI285" s="169">
        <f t="shared" si="637"/>
        <v>3020.9992399999996</v>
      </c>
      <c r="AJ285" s="169">
        <f t="shared" si="637"/>
        <v>3020.9992399999996</v>
      </c>
      <c r="AK285" s="169">
        <f t="shared" si="637"/>
        <v>0</v>
      </c>
      <c r="AL285" s="169">
        <f t="shared" si="637"/>
        <v>12711.096000000001</v>
      </c>
      <c r="AM285" s="169">
        <f t="shared" si="637"/>
        <v>12711.096000000001</v>
      </c>
      <c r="AN285" s="169">
        <f t="shared" si="637"/>
        <v>0</v>
      </c>
      <c r="AO285" s="169">
        <f t="shared" si="637"/>
        <v>4278.0626000000002</v>
      </c>
      <c r="AP285" s="169">
        <f t="shared" si="637"/>
        <v>3773.7240000000002</v>
      </c>
      <c r="AQ285" s="169">
        <f t="shared" si="637"/>
        <v>0</v>
      </c>
      <c r="AR285" s="209"/>
    </row>
    <row r="286" spans="1:44" ht="30.05" customHeight="1" x14ac:dyDescent="0.25">
      <c r="A286" s="346"/>
      <c r="B286" s="346"/>
      <c r="C286" s="346"/>
      <c r="D286" s="173" t="s">
        <v>272</v>
      </c>
      <c r="E286" s="170">
        <f t="shared" si="620"/>
        <v>0</v>
      </c>
      <c r="F286" s="170">
        <f t="shared" si="621"/>
        <v>0</v>
      </c>
      <c r="G286" s="170" t="e">
        <f t="shared" si="269"/>
        <v>#DIV/0!</v>
      </c>
      <c r="H286" s="169">
        <f t="shared" ref="H286:AQ286" si="638">H246+H236+H231+H226+H221+H216+H211+H206+H201+H196+H191+H186+H181+H176+H251+H256+H261+H266+H271+H241+H276+H281</f>
        <v>0</v>
      </c>
      <c r="I286" s="169">
        <f t="shared" si="638"/>
        <v>0</v>
      </c>
      <c r="J286" s="169">
        <f t="shared" si="638"/>
        <v>0</v>
      </c>
      <c r="K286" s="169">
        <f t="shared" si="638"/>
        <v>0</v>
      </c>
      <c r="L286" s="169">
        <f t="shared" si="638"/>
        <v>0</v>
      </c>
      <c r="M286" s="169">
        <f t="shared" si="638"/>
        <v>0</v>
      </c>
      <c r="N286" s="169">
        <f t="shared" si="638"/>
        <v>0</v>
      </c>
      <c r="O286" s="169">
        <f t="shared" si="638"/>
        <v>0</v>
      </c>
      <c r="P286" s="169">
        <f t="shared" si="638"/>
        <v>0</v>
      </c>
      <c r="Q286" s="169">
        <f t="shared" si="638"/>
        <v>0</v>
      </c>
      <c r="R286" s="169">
        <f t="shared" si="638"/>
        <v>0</v>
      </c>
      <c r="S286" s="169">
        <f t="shared" si="638"/>
        <v>0</v>
      </c>
      <c r="T286" s="169">
        <f t="shared" si="638"/>
        <v>0</v>
      </c>
      <c r="U286" s="169">
        <f t="shared" si="638"/>
        <v>0</v>
      </c>
      <c r="V286" s="169">
        <f t="shared" si="638"/>
        <v>0</v>
      </c>
      <c r="W286" s="169">
        <f t="shared" si="638"/>
        <v>0</v>
      </c>
      <c r="X286" s="169">
        <f t="shared" si="638"/>
        <v>0</v>
      </c>
      <c r="Y286" s="169">
        <f t="shared" si="638"/>
        <v>0</v>
      </c>
      <c r="Z286" s="169">
        <f t="shared" si="638"/>
        <v>0</v>
      </c>
      <c r="AA286" s="169">
        <f t="shared" si="638"/>
        <v>0</v>
      </c>
      <c r="AB286" s="169">
        <f t="shared" si="638"/>
        <v>0</v>
      </c>
      <c r="AC286" s="169">
        <f t="shared" si="638"/>
        <v>0</v>
      </c>
      <c r="AD286" s="169">
        <f t="shared" si="638"/>
        <v>0</v>
      </c>
      <c r="AE286" s="169">
        <f t="shared" si="638"/>
        <v>0</v>
      </c>
      <c r="AF286" s="169">
        <f t="shared" si="638"/>
        <v>0</v>
      </c>
      <c r="AG286" s="169">
        <f t="shared" si="638"/>
        <v>0</v>
      </c>
      <c r="AH286" s="169">
        <f t="shared" si="638"/>
        <v>0</v>
      </c>
      <c r="AI286" s="169">
        <f t="shared" si="638"/>
        <v>0</v>
      </c>
      <c r="AJ286" s="169">
        <f t="shared" si="638"/>
        <v>0</v>
      </c>
      <c r="AK286" s="169">
        <f t="shared" si="638"/>
        <v>0</v>
      </c>
      <c r="AL286" s="169">
        <f t="shared" si="638"/>
        <v>0</v>
      </c>
      <c r="AM286" s="169">
        <f t="shared" si="638"/>
        <v>0</v>
      </c>
      <c r="AN286" s="169">
        <f t="shared" si="638"/>
        <v>0</v>
      </c>
      <c r="AO286" s="169">
        <f t="shared" si="638"/>
        <v>0</v>
      </c>
      <c r="AP286" s="169">
        <f t="shared" si="638"/>
        <v>0</v>
      </c>
      <c r="AQ286" s="169">
        <f t="shared" si="638"/>
        <v>0</v>
      </c>
      <c r="AR286" s="209"/>
    </row>
    <row r="287" spans="1:44" s="116" customFormat="1" ht="22.25" customHeight="1" x14ac:dyDescent="0.3">
      <c r="A287" s="314" t="s">
        <v>4</v>
      </c>
      <c r="B287" s="315" t="s">
        <v>349</v>
      </c>
      <c r="C287" s="315" t="s">
        <v>436</v>
      </c>
      <c r="D287" s="176" t="s">
        <v>41</v>
      </c>
      <c r="E287" s="170">
        <f t="shared" si="620"/>
        <v>16423.820649999998</v>
      </c>
      <c r="F287" s="170">
        <f t="shared" si="621"/>
        <v>6963.1936500000002</v>
      </c>
      <c r="G287" s="170">
        <f t="shared" si="269"/>
        <v>42.396917248362676</v>
      </c>
      <c r="H287" s="170">
        <f>H352</f>
        <v>0</v>
      </c>
      <c r="I287" s="170">
        <f t="shared" ref="I287:AQ287" si="639">I352</f>
        <v>0</v>
      </c>
      <c r="J287" s="170">
        <f t="shared" si="639"/>
        <v>0</v>
      </c>
      <c r="K287" s="170">
        <f t="shared" si="639"/>
        <v>0</v>
      </c>
      <c r="L287" s="170">
        <f t="shared" si="639"/>
        <v>0</v>
      </c>
      <c r="M287" s="170">
        <f t="shared" si="639"/>
        <v>0</v>
      </c>
      <c r="N287" s="170">
        <f t="shared" si="639"/>
        <v>590.18764999999996</v>
      </c>
      <c r="O287" s="170">
        <f t="shared" si="639"/>
        <v>590.18764999999996</v>
      </c>
      <c r="P287" s="170">
        <f>O287*100/N287</f>
        <v>100</v>
      </c>
      <c r="Q287" s="170">
        <f t="shared" si="639"/>
        <v>0</v>
      </c>
      <c r="R287" s="170">
        <f t="shared" si="639"/>
        <v>0</v>
      </c>
      <c r="S287" s="170">
        <f t="shared" si="639"/>
        <v>0</v>
      </c>
      <c r="T287" s="170">
        <f t="shared" si="639"/>
        <v>0</v>
      </c>
      <c r="U287" s="170">
        <f t="shared" si="639"/>
        <v>0</v>
      </c>
      <c r="V287" s="170">
        <f t="shared" si="639"/>
        <v>0</v>
      </c>
      <c r="W287" s="170">
        <f t="shared" si="639"/>
        <v>139</v>
      </c>
      <c r="X287" s="170">
        <f t="shared" si="639"/>
        <v>139</v>
      </c>
      <c r="Y287" s="170">
        <f t="shared" si="639"/>
        <v>0</v>
      </c>
      <c r="Z287" s="170">
        <f t="shared" si="639"/>
        <v>1771</v>
      </c>
      <c r="AA287" s="170">
        <f t="shared" si="639"/>
        <v>1771</v>
      </c>
      <c r="AB287" s="170">
        <f t="shared" si="639"/>
        <v>0</v>
      </c>
      <c r="AC287" s="170">
        <f t="shared" si="639"/>
        <v>60</v>
      </c>
      <c r="AD287" s="170">
        <f t="shared" si="639"/>
        <v>60</v>
      </c>
      <c r="AE287" s="170">
        <f t="shared" si="639"/>
        <v>0</v>
      </c>
      <c r="AF287" s="170">
        <f t="shared" si="639"/>
        <v>80</v>
      </c>
      <c r="AG287" s="170">
        <f t="shared" si="639"/>
        <v>80</v>
      </c>
      <c r="AH287" s="170">
        <f t="shared" si="639"/>
        <v>0</v>
      </c>
      <c r="AI287" s="170">
        <f t="shared" si="639"/>
        <v>56.318000000000005</v>
      </c>
      <c r="AJ287" s="170">
        <f t="shared" si="639"/>
        <v>56.318000000000005</v>
      </c>
      <c r="AK287" s="170">
        <f t="shared" si="639"/>
        <v>0</v>
      </c>
      <c r="AL287" s="170">
        <f t="shared" si="639"/>
        <v>0</v>
      </c>
      <c r="AM287" s="170">
        <f t="shared" si="639"/>
        <v>0</v>
      </c>
      <c r="AN287" s="170">
        <f t="shared" si="639"/>
        <v>0</v>
      </c>
      <c r="AO287" s="170">
        <f t="shared" si="639"/>
        <v>13727.314999999999</v>
      </c>
      <c r="AP287" s="170">
        <f t="shared" si="639"/>
        <v>4266.6880000000001</v>
      </c>
      <c r="AQ287" s="170">
        <f t="shared" si="639"/>
        <v>0</v>
      </c>
      <c r="AR287" s="313"/>
    </row>
    <row r="288" spans="1:44" x14ac:dyDescent="0.3">
      <c r="A288" s="314"/>
      <c r="B288" s="315"/>
      <c r="C288" s="315"/>
      <c r="D288" s="172" t="s">
        <v>37</v>
      </c>
      <c r="E288" s="170">
        <f t="shared" si="620"/>
        <v>0</v>
      </c>
      <c r="F288" s="170">
        <f t="shared" si="621"/>
        <v>0</v>
      </c>
      <c r="G288" s="170" t="e">
        <f t="shared" si="269"/>
        <v>#DIV/0!</v>
      </c>
      <c r="H288" s="170">
        <f>H353</f>
        <v>0</v>
      </c>
      <c r="I288" s="170">
        <f t="shared" ref="I288:AQ288" si="640">I353</f>
        <v>0</v>
      </c>
      <c r="J288" s="170">
        <f t="shared" si="640"/>
        <v>0</v>
      </c>
      <c r="K288" s="170">
        <f t="shared" si="640"/>
        <v>0</v>
      </c>
      <c r="L288" s="170">
        <f t="shared" si="640"/>
        <v>0</v>
      </c>
      <c r="M288" s="170">
        <f t="shared" si="640"/>
        <v>0</v>
      </c>
      <c r="N288" s="170">
        <f t="shared" si="640"/>
        <v>0</v>
      </c>
      <c r="O288" s="170">
        <f t="shared" si="640"/>
        <v>0</v>
      </c>
      <c r="P288" s="170">
        <f t="shared" si="640"/>
        <v>0</v>
      </c>
      <c r="Q288" s="170">
        <f t="shared" si="640"/>
        <v>0</v>
      </c>
      <c r="R288" s="170">
        <f t="shared" si="640"/>
        <v>0</v>
      </c>
      <c r="S288" s="170">
        <f t="shared" si="640"/>
        <v>0</v>
      </c>
      <c r="T288" s="170">
        <f t="shared" si="640"/>
        <v>0</v>
      </c>
      <c r="U288" s="170">
        <f t="shared" si="640"/>
        <v>0</v>
      </c>
      <c r="V288" s="170">
        <f t="shared" si="640"/>
        <v>0</v>
      </c>
      <c r="W288" s="170">
        <f t="shared" si="640"/>
        <v>0</v>
      </c>
      <c r="X288" s="170">
        <f t="shared" si="640"/>
        <v>0</v>
      </c>
      <c r="Y288" s="170">
        <f t="shared" si="640"/>
        <v>0</v>
      </c>
      <c r="Z288" s="170">
        <f t="shared" si="640"/>
        <v>0</v>
      </c>
      <c r="AA288" s="170">
        <f t="shared" si="640"/>
        <v>0</v>
      </c>
      <c r="AB288" s="170">
        <f t="shared" si="640"/>
        <v>0</v>
      </c>
      <c r="AC288" s="170">
        <f t="shared" si="640"/>
        <v>0</v>
      </c>
      <c r="AD288" s="170">
        <f t="shared" si="640"/>
        <v>0</v>
      </c>
      <c r="AE288" s="170">
        <f t="shared" si="640"/>
        <v>0</v>
      </c>
      <c r="AF288" s="170">
        <f t="shared" si="640"/>
        <v>0</v>
      </c>
      <c r="AG288" s="170">
        <f t="shared" si="640"/>
        <v>0</v>
      </c>
      <c r="AH288" s="170">
        <f t="shared" si="640"/>
        <v>0</v>
      </c>
      <c r="AI288" s="170">
        <f t="shared" si="640"/>
        <v>0</v>
      </c>
      <c r="AJ288" s="170">
        <f t="shared" si="640"/>
        <v>0</v>
      </c>
      <c r="AK288" s="170">
        <f t="shared" si="640"/>
        <v>0</v>
      </c>
      <c r="AL288" s="170">
        <f t="shared" si="640"/>
        <v>0</v>
      </c>
      <c r="AM288" s="170">
        <f t="shared" si="640"/>
        <v>0</v>
      </c>
      <c r="AN288" s="170">
        <f t="shared" si="640"/>
        <v>0</v>
      </c>
      <c r="AO288" s="170">
        <f t="shared" si="640"/>
        <v>0</v>
      </c>
      <c r="AP288" s="170">
        <f t="shared" si="640"/>
        <v>0</v>
      </c>
      <c r="AQ288" s="170">
        <f t="shared" si="640"/>
        <v>0</v>
      </c>
      <c r="AR288" s="313"/>
    </row>
    <row r="289" spans="1:44" ht="31.15" customHeight="1" x14ac:dyDescent="0.3">
      <c r="A289" s="314"/>
      <c r="B289" s="315"/>
      <c r="C289" s="315"/>
      <c r="D289" s="172" t="s">
        <v>2</v>
      </c>
      <c r="E289" s="170">
        <f t="shared" si="620"/>
        <v>9004.5</v>
      </c>
      <c r="F289" s="170">
        <f t="shared" si="621"/>
        <v>2074.5</v>
      </c>
      <c r="G289" s="170">
        <f t="shared" si="269"/>
        <v>23.038480759620189</v>
      </c>
      <c r="H289" s="170">
        <f t="shared" ref="H289:AQ289" si="641">H354</f>
        <v>0</v>
      </c>
      <c r="I289" s="170">
        <f t="shared" si="641"/>
        <v>0</v>
      </c>
      <c r="J289" s="170">
        <f t="shared" si="641"/>
        <v>0</v>
      </c>
      <c r="K289" s="170">
        <f t="shared" si="641"/>
        <v>0</v>
      </c>
      <c r="L289" s="170">
        <f t="shared" si="641"/>
        <v>0</v>
      </c>
      <c r="M289" s="170">
        <f t="shared" si="641"/>
        <v>0</v>
      </c>
      <c r="N289" s="170">
        <f t="shared" si="641"/>
        <v>0</v>
      </c>
      <c r="O289" s="170">
        <f t="shared" si="641"/>
        <v>0</v>
      </c>
      <c r="P289" s="170">
        <f t="shared" si="641"/>
        <v>0</v>
      </c>
      <c r="Q289" s="170">
        <f t="shared" si="641"/>
        <v>0</v>
      </c>
      <c r="R289" s="170">
        <f t="shared" si="641"/>
        <v>0</v>
      </c>
      <c r="S289" s="170">
        <f t="shared" si="641"/>
        <v>0</v>
      </c>
      <c r="T289" s="170">
        <f t="shared" si="641"/>
        <v>0</v>
      </c>
      <c r="U289" s="170">
        <f t="shared" si="641"/>
        <v>0</v>
      </c>
      <c r="V289" s="170">
        <f t="shared" si="641"/>
        <v>0</v>
      </c>
      <c r="W289" s="170">
        <f t="shared" si="641"/>
        <v>139</v>
      </c>
      <c r="X289" s="170">
        <f t="shared" si="641"/>
        <v>139</v>
      </c>
      <c r="Y289" s="170">
        <f t="shared" si="641"/>
        <v>0</v>
      </c>
      <c r="Z289" s="170">
        <f t="shared" si="641"/>
        <v>0</v>
      </c>
      <c r="AA289" s="170">
        <f t="shared" si="641"/>
        <v>0</v>
      </c>
      <c r="AB289" s="170">
        <f t="shared" si="641"/>
        <v>0</v>
      </c>
      <c r="AC289" s="170">
        <f t="shared" si="641"/>
        <v>0</v>
      </c>
      <c r="AD289" s="170">
        <f t="shared" si="641"/>
        <v>0</v>
      </c>
      <c r="AE289" s="170">
        <f t="shared" si="641"/>
        <v>0</v>
      </c>
      <c r="AF289" s="170">
        <f t="shared" si="641"/>
        <v>0</v>
      </c>
      <c r="AG289" s="170">
        <f t="shared" si="641"/>
        <v>0</v>
      </c>
      <c r="AH289" s="170">
        <f t="shared" si="641"/>
        <v>0</v>
      </c>
      <c r="AI289" s="170">
        <f t="shared" si="641"/>
        <v>55.2</v>
      </c>
      <c r="AJ289" s="170">
        <f t="shared" si="641"/>
        <v>55.2</v>
      </c>
      <c r="AK289" s="170">
        <f t="shared" si="641"/>
        <v>0</v>
      </c>
      <c r="AL289" s="170">
        <f t="shared" si="641"/>
        <v>0</v>
      </c>
      <c r="AM289" s="170">
        <f t="shared" si="641"/>
        <v>0</v>
      </c>
      <c r="AN289" s="170">
        <f t="shared" si="641"/>
        <v>0</v>
      </c>
      <c r="AO289" s="170">
        <f t="shared" si="641"/>
        <v>8810.2999999999993</v>
      </c>
      <c r="AP289" s="170">
        <f t="shared" si="641"/>
        <v>1880.3</v>
      </c>
      <c r="AQ289" s="170">
        <f t="shared" si="641"/>
        <v>0</v>
      </c>
      <c r="AR289" s="313"/>
    </row>
    <row r="290" spans="1:44" ht="21.8" customHeight="1" x14ac:dyDescent="0.3">
      <c r="A290" s="314"/>
      <c r="B290" s="315"/>
      <c r="C290" s="315"/>
      <c r="D290" s="172" t="s">
        <v>43</v>
      </c>
      <c r="E290" s="170">
        <f t="shared" si="620"/>
        <v>7419.3206499999997</v>
      </c>
      <c r="F290" s="170">
        <f t="shared" si="621"/>
        <v>4888.6936499999993</v>
      </c>
      <c r="G290" s="170">
        <f t="shared" si="269"/>
        <v>65.891391956485919</v>
      </c>
      <c r="H290" s="170">
        <f t="shared" ref="H290:AQ290" si="642">H355</f>
        <v>0</v>
      </c>
      <c r="I290" s="170">
        <f t="shared" si="642"/>
        <v>0</v>
      </c>
      <c r="J290" s="170">
        <f t="shared" si="642"/>
        <v>0</v>
      </c>
      <c r="K290" s="170">
        <f t="shared" si="642"/>
        <v>0</v>
      </c>
      <c r="L290" s="170">
        <f t="shared" si="642"/>
        <v>0</v>
      </c>
      <c r="M290" s="170">
        <f t="shared" si="642"/>
        <v>0</v>
      </c>
      <c r="N290" s="170">
        <f t="shared" si="642"/>
        <v>590.18764999999996</v>
      </c>
      <c r="O290" s="170">
        <f t="shared" si="642"/>
        <v>590.18764999999996</v>
      </c>
      <c r="P290" s="170">
        <f>O290*100/N290</f>
        <v>100</v>
      </c>
      <c r="Q290" s="170">
        <f t="shared" si="642"/>
        <v>0</v>
      </c>
      <c r="R290" s="170">
        <f t="shared" si="642"/>
        <v>0</v>
      </c>
      <c r="S290" s="170">
        <f t="shared" si="642"/>
        <v>0</v>
      </c>
      <c r="T290" s="170">
        <f t="shared" si="642"/>
        <v>0</v>
      </c>
      <c r="U290" s="170">
        <f t="shared" si="642"/>
        <v>0</v>
      </c>
      <c r="V290" s="170">
        <f t="shared" si="642"/>
        <v>0</v>
      </c>
      <c r="W290" s="170">
        <f t="shared" si="642"/>
        <v>0</v>
      </c>
      <c r="X290" s="170">
        <f t="shared" si="642"/>
        <v>0</v>
      </c>
      <c r="Y290" s="170">
        <f t="shared" si="642"/>
        <v>0</v>
      </c>
      <c r="Z290" s="170">
        <f t="shared" si="642"/>
        <v>1771</v>
      </c>
      <c r="AA290" s="170">
        <f t="shared" si="642"/>
        <v>1771</v>
      </c>
      <c r="AB290" s="170">
        <f t="shared" si="642"/>
        <v>0</v>
      </c>
      <c r="AC290" s="170">
        <f t="shared" si="642"/>
        <v>60</v>
      </c>
      <c r="AD290" s="170">
        <f t="shared" si="642"/>
        <v>60</v>
      </c>
      <c r="AE290" s="170">
        <f t="shared" si="642"/>
        <v>0</v>
      </c>
      <c r="AF290" s="170">
        <f t="shared" si="642"/>
        <v>80</v>
      </c>
      <c r="AG290" s="170">
        <f t="shared" si="642"/>
        <v>80</v>
      </c>
      <c r="AH290" s="170">
        <f t="shared" si="642"/>
        <v>0</v>
      </c>
      <c r="AI290" s="170">
        <f t="shared" si="642"/>
        <v>1.1180000000000001</v>
      </c>
      <c r="AJ290" s="170">
        <f t="shared" si="642"/>
        <v>1.1180000000000001</v>
      </c>
      <c r="AK290" s="170">
        <f t="shared" si="642"/>
        <v>0</v>
      </c>
      <c r="AL290" s="170">
        <f t="shared" si="642"/>
        <v>0</v>
      </c>
      <c r="AM290" s="170">
        <f t="shared" si="642"/>
        <v>0</v>
      </c>
      <c r="AN290" s="170">
        <f t="shared" si="642"/>
        <v>0</v>
      </c>
      <c r="AO290" s="170">
        <f t="shared" si="642"/>
        <v>4917.0150000000003</v>
      </c>
      <c r="AP290" s="170">
        <f t="shared" si="642"/>
        <v>2386.3879999999999</v>
      </c>
      <c r="AQ290" s="170">
        <f t="shared" si="642"/>
        <v>0</v>
      </c>
      <c r="AR290" s="313"/>
    </row>
    <row r="291" spans="1:44" ht="30.05" customHeight="1" x14ac:dyDescent="0.25">
      <c r="A291" s="314"/>
      <c r="B291" s="315"/>
      <c r="C291" s="315"/>
      <c r="D291" s="173" t="s">
        <v>272</v>
      </c>
      <c r="E291" s="170">
        <f t="shared" si="620"/>
        <v>0</v>
      </c>
      <c r="F291" s="170">
        <f t="shared" si="621"/>
        <v>0</v>
      </c>
      <c r="G291" s="170" t="e">
        <f t="shared" si="269"/>
        <v>#DIV/0!</v>
      </c>
      <c r="H291" s="170">
        <f t="shared" ref="H291:AQ291" si="643">H356</f>
        <v>0</v>
      </c>
      <c r="I291" s="170">
        <f t="shared" si="643"/>
        <v>0</v>
      </c>
      <c r="J291" s="170">
        <f t="shared" si="643"/>
        <v>0</v>
      </c>
      <c r="K291" s="170">
        <f t="shared" si="643"/>
        <v>0</v>
      </c>
      <c r="L291" s="170">
        <f t="shared" si="643"/>
        <v>0</v>
      </c>
      <c r="M291" s="170">
        <f t="shared" si="643"/>
        <v>0</v>
      </c>
      <c r="N291" s="170">
        <f t="shared" si="643"/>
        <v>0</v>
      </c>
      <c r="O291" s="170">
        <f t="shared" si="643"/>
        <v>0</v>
      </c>
      <c r="P291" s="170">
        <f t="shared" si="643"/>
        <v>0</v>
      </c>
      <c r="Q291" s="170">
        <f t="shared" si="643"/>
        <v>0</v>
      </c>
      <c r="R291" s="170">
        <f t="shared" si="643"/>
        <v>0</v>
      </c>
      <c r="S291" s="170">
        <f t="shared" si="643"/>
        <v>0</v>
      </c>
      <c r="T291" s="170">
        <f t="shared" si="643"/>
        <v>0</v>
      </c>
      <c r="U291" s="170">
        <f t="shared" si="643"/>
        <v>0</v>
      </c>
      <c r="V291" s="170">
        <f t="shared" si="643"/>
        <v>0</v>
      </c>
      <c r="W291" s="170">
        <f t="shared" si="643"/>
        <v>0</v>
      </c>
      <c r="X291" s="170">
        <f t="shared" si="643"/>
        <v>0</v>
      </c>
      <c r="Y291" s="170">
        <f t="shared" si="643"/>
        <v>0</v>
      </c>
      <c r="Z291" s="170">
        <f t="shared" si="643"/>
        <v>0</v>
      </c>
      <c r="AA291" s="170">
        <f t="shared" si="643"/>
        <v>0</v>
      </c>
      <c r="AB291" s="170">
        <f t="shared" si="643"/>
        <v>0</v>
      </c>
      <c r="AC291" s="170">
        <f t="shared" si="643"/>
        <v>0</v>
      </c>
      <c r="AD291" s="170">
        <f t="shared" si="643"/>
        <v>0</v>
      </c>
      <c r="AE291" s="170">
        <f t="shared" si="643"/>
        <v>0</v>
      </c>
      <c r="AF291" s="170">
        <f t="shared" si="643"/>
        <v>0</v>
      </c>
      <c r="AG291" s="170">
        <f t="shared" si="643"/>
        <v>0</v>
      </c>
      <c r="AH291" s="170">
        <f t="shared" si="643"/>
        <v>0</v>
      </c>
      <c r="AI291" s="170">
        <f t="shared" si="643"/>
        <v>0</v>
      </c>
      <c r="AJ291" s="170">
        <f t="shared" si="643"/>
        <v>0</v>
      </c>
      <c r="AK291" s="170">
        <f t="shared" si="643"/>
        <v>0</v>
      </c>
      <c r="AL291" s="170">
        <f t="shared" si="643"/>
        <v>0</v>
      </c>
      <c r="AM291" s="170">
        <f t="shared" si="643"/>
        <v>0</v>
      </c>
      <c r="AN291" s="170">
        <f t="shared" si="643"/>
        <v>0</v>
      </c>
      <c r="AO291" s="170">
        <f t="shared" si="643"/>
        <v>0</v>
      </c>
      <c r="AP291" s="170">
        <f t="shared" si="643"/>
        <v>0</v>
      </c>
      <c r="AQ291" s="170">
        <f t="shared" si="643"/>
        <v>0</v>
      </c>
      <c r="AR291" s="313"/>
    </row>
    <row r="292" spans="1:44" s="116" customFormat="1" ht="22.25" customHeight="1" x14ac:dyDescent="0.3">
      <c r="A292" s="314" t="s">
        <v>341</v>
      </c>
      <c r="B292" s="315" t="s">
        <v>350</v>
      </c>
      <c r="C292" s="315" t="s">
        <v>436</v>
      </c>
      <c r="D292" s="176" t="s">
        <v>41</v>
      </c>
      <c r="E292" s="170">
        <f t="shared" si="620"/>
        <v>2217.3820000000001</v>
      </c>
      <c r="F292" s="170">
        <f t="shared" si="621"/>
        <v>2056.7550000000001</v>
      </c>
      <c r="G292" s="170">
        <f t="shared" si="269"/>
        <v>92.756006858538584</v>
      </c>
      <c r="H292" s="170">
        <f>SUM(H293:H296)</f>
        <v>0</v>
      </c>
      <c r="I292" s="170">
        <f t="shared" ref="I292" si="644">SUM(I293:I296)</f>
        <v>0</v>
      </c>
      <c r="J292" s="170"/>
      <c r="K292" s="170">
        <f t="shared" ref="K292" si="645">SUM(K293:K296)</f>
        <v>0</v>
      </c>
      <c r="L292" s="170">
        <f t="shared" ref="L292" si="646">SUM(L293:L296)</f>
        <v>0</v>
      </c>
      <c r="M292" s="170"/>
      <c r="N292" s="170">
        <f t="shared" ref="N292" si="647">SUM(N293:N296)</f>
        <v>0</v>
      </c>
      <c r="O292" s="170">
        <f t="shared" ref="O292" si="648">SUM(O293:O296)</f>
        <v>0</v>
      </c>
      <c r="P292" s="170"/>
      <c r="Q292" s="170">
        <f t="shared" ref="Q292" si="649">SUM(Q293:Q296)</f>
        <v>0</v>
      </c>
      <c r="R292" s="170">
        <f t="shared" ref="R292" si="650">SUM(R293:R296)</f>
        <v>0</v>
      </c>
      <c r="S292" s="170"/>
      <c r="T292" s="170">
        <f t="shared" ref="T292" si="651">SUM(T293:T296)</f>
        <v>0</v>
      </c>
      <c r="U292" s="170">
        <f t="shared" ref="U292" si="652">SUM(U293:U296)</f>
        <v>0</v>
      </c>
      <c r="V292" s="170"/>
      <c r="W292" s="170">
        <f t="shared" ref="W292" si="653">SUM(W293:W296)</f>
        <v>139</v>
      </c>
      <c r="X292" s="170">
        <f t="shared" ref="X292" si="654">SUM(X293:X296)</f>
        <v>139</v>
      </c>
      <c r="Y292" s="170"/>
      <c r="Z292" s="170">
        <f t="shared" ref="Z292" si="655">SUM(Z293:Z296)</f>
        <v>0</v>
      </c>
      <c r="AA292" s="170">
        <f t="shared" ref="AA292" si="656">SUM(AA293:AA296)</f>
        <v>0</v>
      </c>
      <c r="AB292" s="170"/>
      <c r="AC292" s="170">
        <f t="shared" ref="AC292" si="657">SUM(AC293:AC296)</f>
        <v>0</v>
      </c>
      <c r="AD292" s="170">
        <f t="shared" ref="AD292" si="658">SUM(AD293:AD296)</f>
        <v>0</v>
      </c>
      <c r="AE292" s="170"/>
      <c r="AF292" s="170">
        <f t="shared" ref="AF292" si="659">SUM(AF293:AF296)</f>
        <v>0</v>
      </c>
      <c r="AG292" s="170">
        <f t="shared" ref="AG292" si="660">SUM(AG293:AG296)</f>
        <v>0</v>
      </c>
      <c r="AH292" s="170">
        <f t="shared" ref="AH292" si="661">SUM(AH293:AH296)</f>
        <v>0</v>
      </c>
      <c r="AI292" s="170">
        <f t="shared" ref="AI292" si="662">SUM(AI293:AI296)</f>
        <v>55.2</v>
      </c>
      <c r="AJ292" s="170">
        <f t="shared" ref="AJ292" si="663">SUM(AJ293:AJ296)</f>
        <v>55.2</v>
      </c>
      <c r="AK292" s="170"/>
      <c r="AL292" s="170">
        <f t="shared" ref="AL292" si="664">SUM(AL293:AL296)</f>
        <v>0</v>
      </c>
      <c r="AM292" s="170">
        <f t="shared" ref="AM292" si="665">SUM(AM293:AM296)</f>
        <v>0</v>
      </c>
      <c r="AN292" s="170">
        <f t="shared" ref="AN292" si="666">SUM(AN293:AN296)</f>
        <v>0</v>
      </c>
      <c r="AO292" s="170">
        <f t="shared" ref="AO292" si="667">SUM(AO293:AO296)</f>
        <v>2023.182</v>
      </c>
      <c r="AP292" s="170">
        <f t="shared" ref="AP292" si="668">SUM(AP293:AP296)</f>
        <v>1862.5550000000001</v>
      </c>
      <c r="AQ292" s="171"/>
      <c r="AR292" s="313"/>
    </row>
    <row r="293" spans="1:44" x14ac:dyDescent="0.3">
      <c r="A293" s="314"/>
      <c r="B293" s="315"/>
      <c r="C293" s="315"/>
      <c r="D293" s="172" t="s">
        <v>37</v>
      </c>
      <c r="E293" s="170">
        <f t="shared" si="620"/>
        <v>0</v>
      </c>
      <c r="F293" s="170">
        <f t="shared" si="621"/>
        <v>0</v>
      </c>
      <c r="G293" s="170" t="e">
        <f t="shared" si="269"/>
        <v>#DIV/0!</v>
      </c>
      <c r="H293" s="169"/>
      <c r="I293" s="169"/>
      <c r="J293" s="174"/>
      <c r="K293" s="169"/>
      <c r="L293" s="169"/>
      <c r="M293" s="174"/>
      <c r="N293" s="169"/>
      <c r="O293" s="169"/>
      <c r="P293" s="174"/>
      <c r="Q293" s="169"/>
      <c r="R293" s="169"/>
      <c r="S293" s="174"/>
      <c r="T293" s="169"/>
      <c r="U293" s="169"/>
      <c r="V293" s="174"/>
      <c r="W293" s="169"/>
      <c r="X293" s="169"/>
      <c r="Y293" s="174"/>
      <c r="Z293" s="169"/>
      <c r="AA293" s="169"/>
      <c r="AB293" s="174"/>
      <c r="AC293" s="169"/>
      <c r="AD293" s="169"/>
      <c r="AE293" s="174"/>
      <c r="AF293" s="169"/>
      <c r="AG293" s="169"/>
      <c r="AH293" s="174"/>
      <c r="AI293" s="169"/>
      <c r="AJ293" s="169"/>
      <c r="AK293" s="169"/>
      <c r="AL293" s="169"/>
      <c r="AM293" s="169"/>
      <c r="AN293" s="174"/>
      <c r="AO293" s="169"/>
      <c r="AP293" s="169"/>
      <c r="AQ293" s="174"/>
      <c r="AR293" s="313"/>
    </row>
    <row r="294" spans="1:44" ht="31.15" customHeight="1" x14ac:dyDescent="0.3">
      <c r="A294" s="314"/>
      <c r="B294" s="315"/>
      <c r="C294" s="315"/>
      <c r="D294" s="172" t="s">
        <v>2</v>
      </c>
      <c r="E294" s="170">
        <f t="shared" si="620"/>
        <v>208.5</v>
      </c>
      <c r="F294" s="170">
        <f t="shared" si="621"/>
        <v>208.5</v>
      </c>
      <c r="G294" s="170">
        <f t="shared" ref="G294:G392" si="669">F294/E294*100</f>
        <v>100</v>
      </c>
      <c r="H294" s="169"/>
      <c r="I294" s="169"/>
      <c r="J294" s="174"/>
      <c r="K294" s="169"/>
      <c r="L294" s="169"/>
      <c r="M294" s="174"/>
      <c r="N294" s="169"/>
      <c r="O294" s="169"/>
      <c r="P294" s="174"/>
      <c r="Q294" s="169"/>
      <c r="R294" s="169"/>
      <c r="S294" s="174"/>
      <c r="T294" s="159"/>
      <c r="U294" s="169"/>
      <c r="V294" s="174"/>
      <c r="W294" s="159">
        <v>139</v>
      </c>
      <c r="X294" s="159">
        <v>139</v>
      </c>
      <c r="Y294" s="174"/>
      <c r="Z294" s="159"/>
      <c r="AA294" s="169"/>
      <c r="AB294" s="174"/>
      <c r="AC294" s="169"/>
      <c r="AD294" s="169"/>
      <c r="AE294" s="174"/>
      <c r="AF294" s="169"/>
      <c r="AG294" s="169"/>
      <c r="AH294" s="174"/>
      <c r="AI294" s="169">
        <v>55.2</v>
      </c>
      <c r="AJ294" s="169">
        <v>55.2</v>
      </c>
      <c r="AK294" s="174"/>
      <c r="AL294" s="174"/>
      <c r="AM294" s="169"/>
      <c r="AN294" s="174"/>
      <c r="AO294" s="159">
        <f>69.5-55.2</f>
        <v>14.299999999999997</v>
      </c>
      <c r="AP294" s="159">
        <f>69.5-55.2</f>
        <v>14.299999999999997</v>
      </c>
      <c r="AQ294" s="174"/>
      <c r="AR294" s="313"/>
    </row>
    <row r="295" spans="1:44" ht="21.8" customHeight="1" x14ac:dyDescent="0.3">
      <c r="A295" s="314"/>
      <c r="B295" s="315"/>
      <c r="C295" s="315"/>
      <c r="D295" s="172" t="s">
        <v>43</v>
      </c>
      <c r="E295" s="170">
        <f t="shared" si="620"/>
        <v>2008.8820000000001</v>
      </c>
      <c r="F295" s="170">
        <f t="shared" si="621"/>
        <v>1848.2550000000001</v>
      </c>
      <c r="G295" s="170">
        <f t="shared" si="669"/>
        <v>92.004159527538206</v>
      </c>
      <c r="H295" s="169"/>
      <c r="I295" s="169"/>
      <c r="J295" s="174"/>
      <c r="K295" s="169"/>
      <c r="L295" s="169"/>
      <c r="M295" s="174"/>
      <c r="N295" s="169"/>
      <c r="O295" s="169"/>
      <c r="P295" s="174"/>
      <c r="Q295" s="169"/>
      <c r="R295" s="169"/>
      <c r="S295" s="174"/>
      <c r="T295" s="169"/>
      <c r="U295" s="169"/>
      <c r="V295" s="174"/>
      <c r="W295" s="169"/>
      <c r="X295" s="169"/>
      <c r="Y295" s="174"/>
      <c r="Z295" s="169"/>
      <c r="AA295" s="169"/>
      <c r="AB295" s="174"/>
      <c r="AC295" s="169"/>
      <c r="AD295" s="169"/>
      <c r="AE295" s="174"/>
      <c r="AF295" s="169"/>
      <c r="AG295" s="169"/>
      <c r="AH295" s="174"/>
      <c r="AI295" s="169"/>
      <c r="AJ295" s="169"/>
      <c r="AK295" s="174"/>
      <c r="AL295" s="218"/>
      <c r="AM295" s="169"/>
      <c r="AN295" s="174"/>
      <c r="AO295" s="169">
        <f>868.882+290+306.8+543.2</f>
        <v>2008.8820000000001</v>
      </c>
      <c r="AP295" s="169">
        <v>1848.2550000000001</v>
      </c>
      <c r="AQ295" s="174"/>
      <c r="AR295" s="313"/>
    </row>
    <row r="296" spans="1:44" ht="30.05" customHeight="1" x14ac:dyDescent="0.25">
      <c r="A296" s="314"/>
      <c r="B296" s="315"/>
      <c r="C296" s="315"/>
      <c r="D296" s="173" t="s">
        <v>272</v>
      </c>
      <c r="E296" s="170">
        <f t="shared" si="620"/>
        <v>0</v>
      </c>
      <c r="F296" s="170">
        <f t="shared" si="621"/>
        <v>0</v>
      </c>
      <c r="G296" s="170" t="e">
        <f t="shared" si="669"/>
        <v>#DIV/0!</v>
      </c>
      <c r="H296" s="169"/>
      <c r="I296" s="169"/>
      <c r="J296" s="174"/>
      <c r="K296" s="169"/>
      <c r="L296" s="169"/>
      <c r="M296" s="174"/>
      <c r="N296" s="169"/>
      <c r="O296" s="169"/>
      <c r="P296" s="174"/>
      <c r="Q296" s="169"/>
      <c r="R296" s="169"/>
      <c r="S296" s="174"/>
      <c r="T296" s="169"/>
      <c r="U296" s="169"/>
      <c r="V296" s="174"/>
      <c r="W296" s="169"/>
      <c r="X296" s="169"/>
      <c r="Y296" s="174"/>
      <c r="Z296" s="169"/>
      <c r="AA296" s="169"/>
      <c r="AB296" s="174"/>
      <c r="AC296" s="169"/>
      <c r="AD296" s="169"/>
      <c r="AE296" s="174"/>
      <c r="AF296" s="169"/>
      <c r="AG296" s="169"/>
      <c r="AH296" s="174"/>
      <c r="AI296" s="169"/>
      <c r="AJ296" s="169"/>
      <c r="AK296" s="174"/>
      <c r="AL296" s="169"/>
      <c r="AM296" s="169"/>
      <c r="AN296" s="174"/>
      <c r="AO296" s="169"/>
      <c r="AP296" s="169"/>
      <c r="AQ296" s="174"/>
      <c r="AR296" s="313"/>
    </row>
    <row r="297" spans="1:44" s="116" customFormat="1" ht="22.25" customHeight="1" x14ac:dyDescent="0.3">
      <c r="A297" s="314" t="s">
        <v>342</v>
      </c>
      <c r="B297" s="315" t="s">
        <v>351</v>
      </c>
      <c r="C297" s="315" t="s">
        <v>436</v>
      </c>
      <c r="D297" s="176" t="s">
        <v>41</v>
      </c>
      <c r="E297" s="170">
        <f t="shared" si="620"/>
        <v>590.18764999999996</v>
      </c>
      <c r="F297" s="170">
        <f t="shared" si="621"/>
        <v>590.18764999999996</v>
      </c>
      <c r="G297" s="170">
        <f t="shared" si="669"/>
        <v>100</v>
      </c>
      <c r="H297" s="170">
        <f>SUM(H298:H301)</f>
        <v>0</v>
      </c>
      <c r="I297" s="170">
        <f t="shared" ref="I297" si="670">SUM(I298:I301)</f>
        <v>0</v>
      </c>
      <c r="J297" s="170"/>
      <c r="K297" s="170">
        <f t="shared" ref="K297" si="671">SUM(K298:K301)</f>
        <v>0</v>
      </c>
      <c r="L297" s="170">
        <f t="shared" ref="L297" si="672">SUM(L298:L301)</f>
        <v>0</v>
      </c>
      <c r="M297" s="170"/>
      <c r="N297" s="170">
        <f t="shared" ref="N297" si="673">SUM(N298:N301)</f>
        <v>590.18764999999996</v>
      </c>
      <c r="O297" s="170">
        <f t="shared" ref="O297" si="674">SUM(O298:O301)</f>
        <v>590.18764999999996</v>
      </c>
      <c r="P297" s="170">
        <f>O297*100/N297</f>
        <v>100</v>
      </c>
      <c r="Q297" s="170">
        <f t="shared" ref="Q297" si="675">SUM(Q298:Q301)</f>
        <v>0</v>
      </c>
      <c r="R297" s="170">
        <f t="shared" ref="R297" si="676">SUM(R298:R301)</f>
        <v>0</v>
      </c>
      <c r="S297" s="170"/>
      <c r="T297" s="170">
        <f t="shared" ref="T297" si="677">SUM(T298:T301)</f>
        <v>0</v>
      </c>
      <c r="U297" s="170">
        <f t="shared" ref="U297" si="678">SUM(U298:U301)</f>
        <v>0</v>
      </c>
      <c r="V297" s="170"/>
      <c r="W297" s="170">
        <f t="shared" ref="W297" si="679">SUM(W298:W301)</f>
        <v>0</v>
      </c>
      <c r="X297" s="170">
        <f t="shared" ref="X297" si="680">SUM(X298:X301)</f>
        <v>0</v>
      </c>
      <c r="Y297" s="170"/>
      <c r="Z297" s="170">
        <f t="shared" ref="Z297" si="681">SUM(Z298:Z301)</f>
        <v>0</v>
      </c>
      <c r="AA297" s="170">
        <f t="shared" ref="AA297" si="682">SUM(AA298:AA301)</f>
        <v>0</v>
      </c>
      <c r="AB297" s="170"/>
      <c r="AC297" s="170">
        <f t="shared" ref="AC297" si="683">SUM(AC298:AC301)</f>
        <v>0</v>
      </c>
      <c r="AD297" s="170">
        <f t="shared" ref="AD297" si="684">SUM(AD298:AD301)</f>
        <v>0</v>
      </c>
      <c r="AE297" s="170"/>
      <c r="AF297" s="170">
        <f t="shared" ref="AF297" si="685">SUM(AF298:AF301)</f>
        <v>0</v>
      </c>
      <c r="AG297" s="170">
        <f t="shared" ref="AG297" si="686">SUM(AG298:AG301)</f>
        <v>0</v>
      </c>
      <c r="AH297" s="170">
        <f t="shared" ref="AH297" si="687">SUM(AH298:AH301)</f>
        <v>0</v>
      </c>
      <c r="AI297" s="170">
        <f t="shared" ref="AI297" si="688">SUM(AI298:AI301)</f>
        <v>0</v>
      </c>
      <c r="AJ297" s="170">
        <f t="shared" ref="AJ297" si="689">SUM(AJ298:AJ301)</f>
        <v>0</v>
      </c>
      <c r="AK297" s="170"/>
      <c r="AL297" s="170">
        <f t="shared" ref="AL297" si="690">SUM(AL298:AL301)</f>
        <v>0</v>
      </c>
      <c r="AM297" s="170">
        <f t="shared" ref="AM297" si="691">SUM(AM298:AM301)</f>
        <v>0</v>
      </c>
      <c r="AN297" s="170">
        <f t="shared" ref="AN297" si="692">SUM(AN298:AN301)</f>
        <v>0</v>
      </c>
      <c r="AO297" s="170">
        <f t="shared" ref="AO297" si="693">SUM(AO298:AO301)</f>
        <v>0</v>
      </c>
      <c r="AP297" s="170">
        <f t="shared" ref="AP297" si="694">SUM(AP298:AP301)</f>
        <v>0</v>
      </c>
      <c r="AQ297" s="171"/>
      <c r="AR297" s="313"/>
    </row>
    <row r="298" spans="1:44" x14ac:dyDescent="0.3">
      <c r="A298" s="314"/>
      <c r="B298" s="315"/>
      <c r="C298" s="315"/>
      <c r="D298" s="172" t="s">
        <v>37</v>
      </c>
      <c r="E298" s="170">
        <f t="shared" si="620"/>
        <v>0</v>
      </c>
      <c r="F298" s="170">
        <f t="shared" si="621"/>
        <v>0</v>
      </c>
      <c r="G298" s="170" t="e">
        <f t="shared" si="669"/>
        <v>#DIV/0!</v>
      </c>
      <c r="H298" s="169"/>
      <c r="I298" s="169"/>
      <c r="J298" s="174"/>
      <c r="K298" s="169"/>
      <c r="L298" s="169"/>
      <c r="M298" s="174"/>
      <c r="N298" s="169"/>
      <c r="O298" s="169"/>
      <c r="P298" s="174"/>
      <c r="Q298" s="169"/>
      <c r="R298" s="169"/>
      <c r="S298" s="174"/>
      <c r="T298" s="169"/>
      <c r="U298" s="169"/>
      <c r="V298" s="174"/>
      <c r="W298" s="169"/>
      <c r="X298" s="169"/>
      <c r="Y298" s="174"/>
      <c r="Z298" s="169"/>
      <c r="AA298" s="169"/>
      <c r="AB298" s="174"/>
      <c r="AC298" s="169"/>
      <c r="AD298" s="169"/>
      <c r="AE298" s="174"/>
      <c r="AF298" s="169"/>
      <c r="AG298" s="169"/>
      <c r="AH298" s="174"/>
      <c r="AI298" s="169"/>
      <c r="AJ298" s="169"/>
      <c r="AK298" s="169"/>
      <c r="AL298" s="169"/>
      <c r="AM298" s="169"/>
      <c r="AN298" s="174"/>
      <c r="AO298" s="169"/>
      <c r="AP298" s="169"/>
      <c r="AQ298" s="174"/>
      <c r="AR298" s="313"/>
    </row>
    <row r="299" spans="1:44" ht="31.15" customHeight="1" x14ac:dyDescent="0.3">
      <c r="A299" s="314"/>
      <c r="B299" s="315"/>
      <c r="C299" s="315"/>
      <c r="D299" s="172" t="s">
        <v>2</v>
      </c>
      <c r="E299" s="170">
        <f t="shared" si="620"/>
        <v>0</v>
      </c>
      <c r="F299" s="170">
        <f t="shared" si="621"/>
        <v>0</v>
      </c>
      <c r="G299" s="170" t="e">
        <f t="shared" si="669"/>
        <v>#DIV/0!</v>
      </c>
      <c r="H299" s="169"/>
      <c r="I299" s="169"/>
      <c r="J299" s="174"/>
      <c r="K299" s="169"/>
      <c r="L299" s="169"/>
      <c r="M299" s="174"/>
      <c r="N299" s="169"/>
      <c r="O299" s="169"/>
      <c r="P299" s="174"/>
      <c r="Q299" s="169"/>
      <c r="R299" s="169"/>
      <c r="S299" s="174"/>
      <c r="T299" s="169"/>
      <c r="U299" s="169"/>
      <c r="V299" s="174"/>
      <c r="W299" s="169"/>
      <c r="X299" s="169"/>
      <c r="Y299" s="174"/>
      <c r="Z299" s="169"/>
      <c r="AA299" s="169"/>
      <c r="AB299" s="174"/>
      <c r="AC299" s="169"/>
      <c r="AD299" s="169"/>
      <c r="AE299" s="174"/>
      <c r="AF299" s="169"/>
      <c r="AG299" s="169"/>
      <c r="AH299" s="174"/>
      <c r="AI299" s="169"/>
      <c r="AJ299" s="169"/>
      <c r="AK299" s="174"/>
      <c r="AL299" s="169"/>
      <c r="AM299" s="169"/>
      <c r="AN299" s="174"/>
      <c r="AO299" s="169"/>
      <c r="AP299" s="169"/>
      <c r="AQ299" s="174"/>
      <c r="AR299" s="313"/>
    </row>
    <row r="300" spans="1:44" ht="21.8" customHeight="1" x14ac:dyDescent="0.3">
      <c r="A300" s="314"/>
      <c r="B300" s="315"/>
      <c r="C300" s="315"/>
      <c r="D300" s="172" t="s">
        <v>43</v>
      </c>
      <c r="E300" s="170">
        <f t="shared" si="620"/>
        <v>590.18764999999996</v>
      </c>
      <c r="F300" s="170">
        <f t="shared" si="621"/>
        <v>590.18764999999996</v>
      </c>
      <c r="G300" s="170">
        <f t="shared" si="669"/>
        <v>100</v>
      </c>
      <c r="H300" s="169"/>
      <c r="I300" s="169"/>
      <c r="J300" s="174"/>
      <c r="K300" s="169"/>
      <c r="L300" s="169"/>
      <c r="M300" s="174"/>
      <c r="N300" s="169">
        <v>590.18764999999996</v>
      </c>
      <c r="O300" s="169">
        <v>590.18764999999996</v>
      </c>
      <c r="P300" s="170">
        <f>O300*100/N300</f>
        <v>100</v>
      </c>
      <c r="Q300" s="169"/>
      <c r="R300" s="169"/>
      <c r="S300" s="174"/>
      <c r="T300" s="187"/>
      <c r="U300" s="169"/>
      <c r="V300" s="174"/>
      <c r="W300" s="187"/>
      <c r="X300" s="169"/>
      <c r="Y300" s="174"/>
      <c r="Z300" s="169"/>
      <c r="AA300" s="169"/>
      <c r="AB300" s="174"/>
      <c r="AC300" s="169"/>
      <c r="AD300" s="169"/>
      <c r="AE300" s="174"/>
      <c r="AF300" s="169"/>
      <c r="AG300" s="169"/>
      <c r="AH300" s="174"/>
      <c r="AI300" s="169"/>
      <c r="AJ300" s="169"/>
      <c r="AK300" s="174"/>
      <c r="AL300" s="169"/>
      <c r="AM300" s="169"/>
      <c r="AN300" s="174"/>
      <c r="AO300" s="187"/>
      <c r="AP300" s="169"/>
      <c r="AQ300" s="174"/>
      <c r="AR300" s="313"/>
    </row>
    <row r="301" spans="1:44" ht="30.05" customHeight="1" x14ac:dyDescent="0.25">
      <c r="A301" s="314"/>
      <c r="B301" s="315"/>
      <c r="C301" s="315"/>
      <c r="D301" s="173" t="s">
        <v>272</v>
      </c>
      <c r="E301" s="170">
        <f t="shared" si="620"/>
        <v>0</v>
      </c>
      <c r="F301" s="170">
        <f t="shared" si="621"/>
        <v>0</v>
      </c>
      <c r="G301" s="170" t="e">
        <f t="shared" si="669"/>
        <v>#DIV/0!</v>
      </c>
      <c r="H301" s="169"/>
      <c r="I301" s="169"/>
      <c r="J301" s="174"/>
      <c r="K301" s="169"/>
      <c r="L301" s="169"/>
      <c r="M301" s="174"/>
      <c r="N301" s="169"/>
      <c r="O301" s="169"/>
      <c r="P301" s="174"/>
      <c r="Q301" s="169"/>
      <c r="R301" s="169"/>
      <c r="S301" s="174"/>
      <c r="T301" s="169"/>
      <c r="U301" s="169"/>
      <c r="V301" s="174"/>
      <c r="W301" s="169"/>
      <c r="X301" s="169"/>
      <c r="Y301" s="174"/>
      <c r="Z301" s="169"/>
      <c r="AA301" s="169"/>
      <c r="AB301" s="174"/>
      <c r="AC301" s="169"/>
      <c r="AD301" s="169"/>
      <c r="AE301" s="174"/>
      <c r="AF301" s="169"/>
      <c r="AG301" s="169"/>
      <c r="AH301" s="174"/>
      <c r="AI301" s="169"/>
      <c r="AJ301" s="169"/>
      <c r="AK301" s="174"/>
      <c r="AL301" s="169"/>
      <c r="AM301" s="169"/>
      <c r="AN301" s="174"/>
      <c r="AO301" s="169"/>
      <c r="AP301" s="169"/>
      <c r="AQ301" s="174"/>
      <c r="AR301" s="313"/>
    </row>
    <row r="302" spans="1:44" s="116" customFormat="1" ht="22.25" customHeight="1" x14ac:dyDescent="0.3">
      <c r="A302" s="314" t="s">
        <v>343</v>
      </c>
      <c r="B302" s="315" t="s">
        <v>479</v>
      </c>
      <c r="C302" s="315" t="s">
        <v>438</v>
      </c>
      <c r="D302" s="176" t="s">
        <v>41</v>
      </c>
      <c r="E302" s="170">
        <f t="shared" si="620"/>
        <v>1771</v>
      </c>
      <c r="F302" s="170">
        <f t="shared" si="621"/>
        <v>1771</v>
      </c>
      <c r="G302" s="170">
        <f t="shared" si="669"/>
        <v>100</v>
      </c>
      <c r="H302" s="170">
        <f>SUM(H303:H306)</f>
        <v>0</v>
      </c>
      <c r="I302" s="170">
        <f t="shared" ref="I302" si="695">SUM(I303:I306)</f>
        <v>0</v>
      </c>
      <c r="J302" s="170"/>
      <c r="K302" s="170">
        <f t="shared" ref="K302" si="696">SUM(K303:K306)</f>
        <v>0</v>
      </c>
      <c r="L302" s="170">
        <f t="shared" ref="L302" si="697">SUM(L303:L306)</f>
        <v>0</v>
      </c>
      <c r="M302" s="170"/>
      <c r="N302" s="170">
        <f t="shared" ref="N302" si="698">SUM(N303:N306)</f>
        <v>0</v>
      </c>
      <c r="O302" s="170">
        <f t="shared" ref="O302" si="699">SUM(O303:O306)</f>
        <v>0</v>
      </c>
      <c r="P302" s="170"/>
      <c r="Q302" s="170">
        <f t="shared" ref="Q302" si="700">SUM(Q303:Q306)</f>
        <v>0</v>
      </c>
      <c r="R302" s="170">
        <f t="shared" ref="R302" si="701">SUM(R303:R306)</f>
        <v>0</v>
      </c>
      <c r="S302" s="170"/>
      <c r="T302" s="170">
        <f t="shared" ref="T302" si="702">SUM(T303:T306)</f>
        <v>0</v>
      </c>
      <c r="U302" s="170">
        <f t="shared" ref="U302" si="703">SUM(U303:U306)</f>
        <v>0</v>
      </c>
      <c r="V302" s="170"/>
      <c r="W302" s="170">
        <f t="shared" ref="W302" si="704">SUM(W303:W306)</f>
        <v>0</v>
      </c>
      <c r="X302" s="170">
        <f t="shared" ref="X302" si="705">SUM(X303:X306)</f>
        <v>0</v>
      </c>
      <c r="Y302" s="170"/>
      <c r="Z302" s="170">
        <f t="shared" ref="Z302" si="706">SUM(Z303:Z306)</f>
        <v>1771</v>
      </c>
      <c r="AA302" s="170">
        <f t="shared" ref="AA302" si="707">SUM(AA303:AA306)</f>
        <v>1771</v>
      </c>
      <c r="AB302" s="170"/>
      <c r="AC302" s="170">
        <f t="shared" ref="AC302" si="708">SUM(AC303:AC306)</f>
        <v>0</v>
      </c>
      <c r="AD302" s="170">
        <f t="shared" ref="AD302" si="709">SUM(AD303:AD306)</f>
        <v>0</v>
      </c>
      <c r="AE302" s="170"/>
      <c r="AF302" s="170">
        <f t="shared" ref="AF302" si="710">SUM(AF303:AF306)</f>
        <v>0</v>
      </c>
      <c r="AG302" s="170">
        <f t="shared" ref="AG302" si="711">SUM(AG303:AG306)</f>
        <v>0</v>
      </c>
      <c r="AH302" s="170">
        <f t="shared" ref="AH302" si="712">SUM(AH303:AH306)</f>
        <v>0</v>
      </c>
      <c r="AI302" s="170">
        <f t="shared" ref="AI302" si="713">SUM(AI303:AI306)</f>
        <v>0</v>
      </c>
      <c r="AJ302" s="170">
        <f t="shared" ref="AJ302" si="714">SUM(AJ303:AJ306)</f>
        <v>0</v>
      </c>
      <c r="AK302" s="170"/>
      <c r="AL302" s="170">
        <f t="shared" ref="AL302" si="715">SUM(AL303:AL306)</f>
        <v>0</v>
      </c>
      <c r="AM302" s="170">
        <f t="shared" ref="AM302" si="716">SUM(AM303:AM306)</f>
        <v>0</v>
      </c>
      <c r="AN302" s="170">
        <f t="shared" ref="AN302" si="717">SUM(AN303:AN306)</f>
        <v>0</v>
      </c>
      <c r="AO302" s="170">
        <f t="shared" ref="AO302" si="718">SUM(AO303:AO306)</f>
        <v>0</v>
      </c>
      <c r="AP302" s="170">
        <f t="shared" ref="AP302" si="719">SUM(AP303:AP306)</f>
        <v>0</v>
      </c>
      <c r="AQ302" s="171"/>
      <c r="AR302" s="313"/>
    </row>
    <row r="303" spans="1:44" x14ac:dyDescent="0.3">
      <c r="A303" s="314"/>
      <c r="B303" s="315"/>
      <c r="C303" s="315"/>
      <c r="D303" s="172" t="s">
        <v>37</v>
      </c>
      <c r="E303" s="170">
        <f t="shared" si="620"/>
        <v>0</v>
      </c>
      <c r="F303" s="170">
        <f t="shared" si="621"/>
        <v>0</v>
      </c>
      <c r="G303" s="170" t="e">
        <f t="shared" si="669"/>
        <v>#DIV/0!</v>
      </c>
      <c r="H303" s="169"/>
      <c r="I303" s="169"/>
      <c r="J303" s="174"/>
      <c r="K303" s="169"/>
      <c r="L303" s="169"/>
      <c r="M303" s="174"/>
      <c r="N303" s="169"/>
      <c r="O303" s="169"/>
      <c r="P303" s="174"/>
      <c r="Q303" s="169"/>
      <c r="R303" s="169"/>
      <c r="S303" s="174"/>
      <c r="T303" s="169"/>
      <c r="U303" s="169"/>
      <c r="V303" s="174"/>
      <c r="W303" s="169"/>
      <c r="X303" s="169"/>
      <c r="Y303" s="174"/>
      <c r="Z303" s="169"/>
      <c r="AA303" s="169"/>
      <c r="AB303" s="174"/>
      <c r="AC303" s="169"/>
      <c r="AD303" s="169"/>
      <c r="AE303" s="174"/>
      <c r="AF303" s="169"/>
      <c r="AG303" s="169"/>
      <c r="AH303" s="174"/>
      <c r="AI303" s="169"/>
      <c r="AJ303" s="169"/>
      <c r="AK303" s="169"/>
      <c r="AL303" s="169"/>
      <c r="AM303" s="169"/>
      <c r="AN303" s="174"/>
      <c r="AO303" s="169"/>
      <c r="AP303" s="169"/>
      <c r="AQ303" s="174"/>
      <c r="AR303" s="313"/>
    </row>
    <row r="304" spans="1:44" ht="31.15" customHeight="1" x14ac:dyDescent="0.3">
      <c r="A304" s="314"/>
      <c r="B304" s="315"/>
      <c r="C304" s="315"/>
      <c r="D304" s="172" t="s">
        <v>2</v>
      </c>
      <c r="E304" s="170">
        <f t="shared" si="620"/>
        <v>0</v>
      </c>
      <c r="F304" s="170">
        <f t="shared" si="621"/>
        <v>0</v>
      </c>
      <c r="G304" s="170" t="e">
        <f t="shared" si="669"/>
        <v>#DIV/0!</v>
      </c>
      <c r="H304" s="169"/>
      <c r="I304" s="169"/>
      <c r="J304" s="174"/>
      <c r="K304" s="169"/>
      <c r="L304" s="169"/>
      <c r="M304" s="174"/>
      <c r="N304" s="169"/>
      <c r="O304" s="169"/>
      <c r="P304" s="174"/>
      <c r="Q304" s="169"/>
      <c r="R304" s="169"/>
      <c r="S304" s="174"/>
      <c r="T304" s="169"/>
      <c r="U304" s="169"/>
      <c r="V304" s="174"/>
      <c r="W304" s="169"/>
      <c r="X304" s="169"/>
      <c r="Y304" s="174"/>
      <c r="Z304" s="169"/>
      <c r="AA304" s="169"/>
      <c r="AB304" s="174"/>
      <c r="AC304" s="169"/>
      <c r="AD304" s="169"/>
      <c r="AE304" s="174"/>
      <c r="AF304" s="169"/>
      <c r="AG304" s="169"/>
      <c r="AH304" s="174"/>
      <c r="AI304" s="169"/>
      <c r="AJ304" s="169"/>
      <c r="AK304" s="174"/>
      <c r="AL304" s="169"/>
      <c r="AM304" s="169"/>
      <c r="AN304" s="174"/>
      <c r="AO304" s="169"/>
      <c r="AP304" s="169"/>
      <c r="AQ304" s="174"/>
      <c r="AR304" s="313"/>
    </row>
    <row r="305" spans="1:44" ht="21.8" customHeight="1" x14ac:dyDescent="0.3">
      <c r="A305" s="314"/>
      <c r="B305" s="315"/>
      <c r="C305" s="315"/>
      <c r="D305" s="172" t="s">
        <v>449</v>
      </c>
      <c r="E305" s="170">
        <f t="shared" si="620"/>
        <v>1771</v>
      </c>
      <c r="F305" s="170">
        <f t="shared" si="621"/>
        <v>1771</v>
      </c>
      <c r="G305" s="170">
        <f t="shared" si="669"/>
        <v>100</v>
      </c>
      <c r="H305" s="169"/>
      <c r="I305" s="169"/>
      <c r="J305" s="174"/>
      <c r="K305" s="169"/>
      <c r="L305" s="169"/>
      <c r="M305" s="174"/>
      <c r="N305" s="169"/>
      <c r="O305" s="169"/>
      <c r="P305" s="174"/>
      <c r="Q305" s="169"/>
      <c r="R305" s="169"/>
      <c r="S305" s="174"/>
      <c r="T305" s="169"/>
      <c r="U305" s="169"/>
      <c r="V305" s="174"/>
      <c r="W305" s="169"/>
      <c r="X305" s="169"/>
      <c r="Y305" s="174"/>
      <c r="Z305" s="169">
        <v>1771</v>
      </c>
      <c r="AA305" s="169">
        <v>1771</v>
      </c>
      <c r="AB305" s="174"/>
      <c r="AC305" s="169"/>
      <c r="AD305" s="169"/>
      <c r="AE305" s="174"/>
      <c r="AF305" s="169"/>
      <c r="AG305" s="169"/>
      <c r="AH305" s="174"/>
      <c r="AI305" s="169"/>
      <c r="AJ305" s="169"/>
      <c r="AK305" s="174"/>
      <c r="AL305" s="169"/>
      <c r="AM305" s="169"/>
      <c r="AN305" s="174"/>
      <c r="AO305" s="169"/>
      <c r="AP305" s="169"/>
      <c r="AQ305" s="174"/>
      <c r="AR305" s="313"/>
    </row>
    <row r="306" spans="1:44" ht="30.05" customHeight="1" x14ac:dyDescent="0.25">
      <c r="A306" s="314"/>
      <c r="B306" s="315"/>
      <c r="C306" s="315"/>
      <c r="D306" s="173" t="s">
        <v>272</v>
      </c>
      <c r="E306" s="170">
        <f t="shared" si="620"/>
        <v>0</v>
      </c>
      <c r="F306" s="170">
        <f t="shared" si="621"/>
        <v>0</v>
      </c>
      <c r="G306" s="170" t="e">
        <f t="shared" si="669"/>
        <v>#DIV/0!</v>
      </c>
      <c r="H306" s="169"/>
      <c r="I306" s="169"/>
      <c r="J306" s="174"/>
      <c r="K306" s="169"/>
      <c r="L306" s="169"/>
      <c r="M306" s="174"/>
      <c r="N306" s="169"/>
      <c r="O306" s="169"/>
      <c r="P306" s="174"/>
      <c r="Q306" s="169"/>
      <c r="R306" s="169"/>
      <c r="S306" s="174"/>
      <c r="T306" s="169"/>
      <c r="U306" s="169"/>
      <c r="V306" s="174"/>
      <c r="W306" s="169"/>
      <c r="X306" s="169"/>
      <c r="Y306" s="174"/>
      <c r="Z306" s="169"/>
      <c r="AA306" s="169"/>
      <c r="AB306" s="174"/>
      <c r="AC306" s="169"/>
      <c r="AD306" s="169"/>
      <c r="AE306" s="174"/>
      <c r="AF306" s="169"/>
      <c r="AG306" s="169"/>
      <c r="AH306" s="174"/>
      <c r="AI306" s="169"/>
      <c r="AJ306" s="169"/>
      <c r="AK306" s="174"/>
      <c r="AL306" s="169"/>
      <c r="AM306" s="169"/>
      <c r="AN306" s="174"/>
      <c r="AO306" s="169"/>
      <c r="AP306" s="169"/>
      <c r="AQ306" s="174"/>
      <c r="AR306" s="313"/>
    </row>
    <row r="307" spans="1:44" s="116" customFormat="1" ht="22.25" hidden="1" customHeight="1" x14ac:dyDescent="0.3">
      <c r="A307" s="314" t="s">
        <v>344</v>
      </c>
      <c r="B307" s="315"/>
      <c r="C307" s="315"/>
      <c r="D307" s="176" t="s">
        <v>41</v>
      </c>
      <c r="E307" s="170">
        <f t="shared" si="620"/>
        <v>0</v>
      </c>
      <c r="F307" s="170">
        <f t="shared" si="621"/>
        <v>0</v>
      </c>
      <c r="G307" s="170" t="e">
        <f t="shared" si="669"/>
        <v>#DIV/0!</v>
      </c>
      <c r="H307" s="170">
        <f>SUM(H308:H311)</f>
        <v>0</v>
      </c>
      <c r="I307" s="170">
        <f t="shared" ref="I307" si="720">SUM(I308:I311)</f>
        <v>0</v>
      </c>
      <c r="J307" s="170"/>
      <c r="K307" s="170">
        <f t="shared" ref="K307" si="721">SUM(K308:K311)</f>
        <v>0</v>
      </c>
      <c r="L307" s="170">
        <f t="shared" ref="L307" si="722">SUM(L308:L311)</f>
        <v>0</v>
      </c>
      <c r="M307" s="170"/>
      <c r="N307" s="170">
        <f t="shared" ref="N307" si="723">SUM(N308:N311)</f>
        <v>0</v>
      </c>
      <c r="O307" s="170">
        <f t="shared" ref="O307" si="724">SUM(O308:O311)</f>
        <v>0</v>
      </c>
      <c r="P307" s="170"/>
      <c r="Q307" s="170">
        <f t="shared" ref="Q307" si="725">SUM(Q308:Q311)</f>
        <v>0</v>
      </c>
      <c r="R307" s="170">
        <f t="shared" ref="R307" si="726">SUM(R308:R311)</f>
        <v>0</v>
      </c>
      <c r="S307" s="170"/>
      <c r="T307" s="170">
        <f t="shared" ref="T307" si="727">SUM(T308:T311)</f>
        <v>0</v>
      </c>
      <c r="U307" s="170">
        <f t="shared" ref="U307" si="728">SUM(U308:U311)</f>
        <v>0</v>
      </c>
      <c r="V307" s="170"/>
      <c r="W307" s="170">
        <f t="shared" ref="W307" si="729">SUM(W308:W311)</f>
        <v>0</v>
      </c>
      <c r="X307" s="170">
        <f t="shared" ref="X307" si="730">SUM(X308:X311)</f>
        <v>0</v>
      </c>
      <c r="Y307" s="170"/>
      <c r="Z307" s="170">
        <f t="shared" ref="Z307" si="731">SUM(Z308:Z311)</f>
        <v>0</v>
      </c>
      <c r="AA307" s="170">
        <f t="shared" ref="AA307" si="732">SUM(AA308:AA311)</f>
        <v>0</v>
      </c>
      <c r="AB307" s="170"/>
      <c r="AC307" s="170">
        <f t="shared" ref="AC307" si="733">SUM(AC308:AC311)</f>
        <v>0</v>
      </c>
      <c r="AD307" s="170">
        <f t="shared" ref="AD307" si="734">SUM(AD308:AD311)</f>
        <v>0</v>
      </c>
      <c r="AE307" s="170"/>
      <c r="AF307" s="170">
        <f t="shared" ref="AF307" si="735">SUM(AF308:AF311)</f>
        <v>0</v>
      </c>
      <c r="AG307" s="170">
        <f t="shared" ref="AG307" si="736">SUM(AG308:AG311)</f>
        <v>0</v>
      </c>
      <c r="AH307" s="170">
        <f t="shared" ref="AH307" si="737">SUM(AH308:AH311)</f>
        <v>0</v>
      </c>
      <c r="AI307" s="170">
        <f t="shared" ref="AI307" si="738">SUM(AI308:AI311)</f>
        <v>0</v>
      </c>
      <c r="AJ307" s="170">
        <f t="shared" ref="AJ307" si="739">SUM(AJ308:AJ311)</f>
        <v>0</v>
      </c>
      <c r="AK307" s="170"/>
      <c r="AL307" s="170">
        <f t="shared" ref="AL307" si="740">SUM(AL308:AL311)</f>
        <v>0</v>
      </c>
      <c r="AM307" s="170">
        <f t="shared" ref="AM307" si="741">SUM(AM308:AM311)</f>
        <v>0</v>
      </c>
      <c r="AN307" s="170">
        <f t="shared" ref="AN307" si="742">SUM(AN308:AN311)</f>
        <v>0</v>
      </c>
      <c r="AO307" s="170">
        <f t="shared" ref="AO307" si="743">SUM(AO308:AO311)</f>
        <v>0</v>
      </c>
      <c r="AP307" s="170">
        <f t="shared" ref="AP307" si="744">SUM(AP308:AP311)</f>
        <v>0</v>
      </c>
      <c r="AQ307" s="171"/>
      <c r="AR307" s="313"/>
    </row>
    <row r="308" spans="1:44" hidden="1" x14ac:dyDescent="0.3">
      <c r="A308" s="314"/>
      <c r="B308" s="315"/>
      <c r="C308" s="315"/>
      <c r="D308" s="172" t="s">
        <v>37</v>
      </c>
      <c r="E308" s="170">
        <f t="shared" ref="E308:E376" si="745">H308+K308+N308+Q308+T308+W308+Z308+AC308+AF308+AI308+AL308+AO308</f>
        <v>0</v>
      </c>
      <c r="F308" s="170">
        <f t="shared" ref="F308:F376" si="746">I308+L308+O308+R308+U308+X308+AA308+AD308+AG308+AJ308+AM308+AP308</f>
        <v>0</v>
      </c>
      <c r="G308" s="170" t="e">
        <f t="shared" si="669"/>
        <v>#DIV/0!</v>
      </c>
      <c r="H308" s="169"/>
      <c r="I308" s="169"/>
      <c r="J308" s="174"/>
      <c r="K308" s="169"/>
      <c r="L308" s="169"/>
      <c r="M308" s="174"/>
      <c r="N308" s="169"/>
      <c r="O308" s="169"/>
      <c r="P308" s="174"/>
      <c r="Q308" s="169"/>
      <c r="R308" s="169"/>
      <c r="S308" s="174"/>
      <c r="T308" s="169"/>
      <c r="U308" s="169"/>
      <c r="V308" s="174"/>
      <c r="W308" s="169"/>
      <c r="X308" s="169"/>
      <c r="Y308" s="174"/>
      <c r="Z308" s="169"/>
      <c r="AA308" s="169"/>
      <c r="AB308" s="174"/>
      <c r="AC308" s="169"/>
      <c r="AD308" s="169"/>
      <c r="AE308" s="174"/>
      <c r="AF308" s="169"/>
      <c r="AG308" s="169"/>
      <c r="AH308" s="174"/>
      <c r="AI308" s="169"/>
      <c r="AJ308" s="169"/>
      <c r="AK308" s="169"/>
      <c r="AL308" s="169"/>
      <c r="AM308" s="169"/>
      <c r="AN308" s="174"/>
      <c r="AO308" s="169"/>
      <c r="AP308" s="169"/>
      <c r="AQ308" s="174"/>
      <c r="AR308" s="313"/>
    </row>
    <row r="309" spans="1:44" ht="31.15" hidden="1" customHeight="1" x14ac:dyDescent="0.3">
      <c r="A309" s="314"/>
      <c r="B309" s="315"/>
      <c r="C309" s="315"/>
      <c r="D309" s="172" t="s">
        <v>2</v>
      </c>
      <c r="E309" s="170">
        <f t="shared" si="745"/>
        <v>0</v>
      </c>
      <c r="F309" s="170">
        <f t="shared" si="746"/>
        <v>0</v>
      </c>
      <c r="G309" s="170" t="e">
        <f t="shared" si="669"/>
        <v>#DIV/0!</v>
      </c>
      <c r="H309" s="169"/>
      <c r="I309" s="169"/>
      <c r="J309" s="174"/>
      <c r="K309" s="169"/>
      <c r="L309" s="169"/>
      <c r="M309" s="174"/>
      <c r="N309" s="169"/>
      <c r="O309" s="169"/>
      <c r="P309" s="174"/>
      <c r="Q309" s="169"/>
      <c r="R309" s="169"/>
      <c r="S309" s="174"/>
      <c r="T309" s="169"/>
      <c r="U309" s="169"/>
      <c r="V309" s="174"/>
      <c r="W309" s="169"/>
      <c r="X309" s="169"/>
      <c r="Y309" s="174"/>
      <c r="Z309" s="169"/>
      <c r="AA309" s="169"/>
      <c r="AB309" s="174"/>
      <c r="AC309" s="169"/>
      <c r="AD309" s="169"/>
      <c r="AE309" s="174"/>
      <c r="AF309" s="169"/>
      <c r="AG309" s="169"/>
      <c r="AH309" s="174"/>
      <c r="AI309" s="169"/>
      <c r="AJ309" s="169"/>
      <c r="AK309" s="174"/>
      <c r="AL309" s="169"/>
      <c r="AM309" s="169"/>
      <c r="AN309" s="174"/>
      <c r="AO309" s="169"/>
      <c r="AP309" s="169"/>
      <c r="AQ309" s="174"/>
      <c r="AR309" s="313"/>
    </row>
    <row r="310" spans="1:44" ht="21.8" hidden="1" customHeight="1" x14ac:dyDescent="0.3">
      <c r="A310" s="314"/>
      <c r="B310" s="315"/>
      <c r="C310" s="315"/>
      <c r="D310" s="172" t="s">
        <v>43</v>
      </c>
      <c r="E310" s="170">
        <f t="shared" si="745"/>
        <v>0</v>
      </c>
      <c r="F310" s="170">
        <f t="shared" si="746"/>
        <v>0</v>
      </c>
      <c r="G310" s="170" t="e">
        <f t="shared" si="669"/>
        <v>#DIV/0!</v>
      </c>
      <c r="H310" s="169"/>
      <c r="I310" s="169"/>
      <c r="J310" s="174"/>
      <c r="K310" s="169"/>
      <c r="L310" s="169"/>
      <c r="M310" s="174"/>
      <c r="N310" s="169"/>
      <c r="O310" s="169"/>
      <c r="P310" s="174"/>
      <c r="Q310" s="169"/>
      <c r="R310" s="169"/>
      <c r="S310" s="174"/>
      <c r="T310" s="169"/>
      <c r="U310" s="169"/>
      <c r="V310" s="174"/>
      <c r="W310" s="169"/>
      <c r="X310" s="169"/>
      <c r="Y310" s="174"/>
      <c r="Z310" s="169"/>
      <c r="AA310" s="169"/>
      <c r="AB310" s="174"/>
      <c r="AC310" s="169"/>
      <c r="AD310" s="169"/>
      <c r="AE310" s="174"/>
      <c r="AF310" s="169"/>
      <c r="AG310" s="169"/>
      <c r="AH310" s="174"/>
      <c r="AI310" s="169"/>
      <c r="AJ310" s="169"/>
      <c r="AK310" s="174"/>
      <c r="AL310" s="169"/>
      <c r="AM310" s="169"/>
      <c r="AN310" s="174"/>
      <c r="AO310" s="169"/>
      <c r="AP310" s="169"/>
      <c r="AQ310" s="174"/>
      <c r="AR310" s="313"/>
    </row>
    <row r="311" spans="1:44" ht="30.05" hidden="1" customHeight="1" x14ac:dyDescent="0.25">
      <c r="A311" s="314"/>
      <c r="B311" s="315"/>
      <c r="C311" s="315"/>
      <c r="D311" s="173" t="s">
        <v>272</v>
      </c>
      <c r="E311" s="170">
        <f t="shared" si="745"/>
        <v>0</v>
      </c>
      <c r="F311" s="170">
        <f t="shared" si="746"/>
        <v>0</v>
      </c>
      <c r="G311" s="170" t="e">
        <f t="shared" si="669"/>
        <v>#DIV/0!</v>
      </c>
      <c r="H311" s="169"/>
      <c r="I311" s="169"/>
      <c r="J311" s="174"/>
      <c r="K311" s="169"/>
      <c r="L311" s="169"/>
      <c r="M311" s="174"/>
      <c r="N311" s="169"/>
      <c r="O311" s="169"/>
      <c r="P311" s="174"/>
      <c r="Q311" s="169"/>
      <c r="R311" s="169"/>
      <c r="S311" s="174"/>
      <c r="T311" s="169"/>
      <c r="U311" s="169"/>
      <c r="V311" s="174"/>
      <c r="W311" s="169"/>
      <c r="X311" s="169"/>
      <c r="Y311" s="174"/>
      <c r="Z311" s="169"/>
      <c r="AA311" s="169"/>
      <c r="AB311" s="174"/>
      <c r="AC311" s="169"/>
      <c r="AD311" s="169"/>
      <c r="AE311" s="174"/>
      <c r="AF311" s="169"/>
      <c r="AG311" s="169"/>
      <c r="AH311" s="174"/>
      <c r="AI311" s="169"/>
      <c r="AJ311" s="169"/>
      <c r="AK311" s="174"/>
      <c r="AL311" s="169"/>
      <c r="AM311" s="169"/>
      <c r="AN311" s="174"/>
      <c r="AO311" s="169"/>
      <c r="AP311" s="169"/>
      <c r="AQ311" s="174"/>
      <c r="AR311" s="313"/>
    </row>
    <row r="312" spans="1:44" s="116" customFormat="1" ht="22.25" hidden="1" customHeight="1" x14ac:dyDescent="0.3">
      <c r="A312" s="314" t="s">
        <v>345</v>
      </c>
      <c r="B312" s="315"/>
      <c r="C312" s="315"/>
      <c r="D312" s="176" t="s">
        <v>41</v>
      </c>
      <c r="E312" s="170">
        <f t="shared" si="745"/>
        <v>0</v>
      </c>
      <c r="F312" s="170">
        <f t="shared" si="746"/>
        <v>0</v>
      </c>
      <c r="G312" s="170" t="e">
        <f t="shared" si="669"/>
        <v>#DIV/0!</v>
      </c>
      <c r="H312" s="170">
        <f>SUM(H313:H316)</f>
        <v>0</v>
      </c>
      <c r="I312" s="170">
        <f t="shared" ref="I312" si="747">SUM(I313:I316)</f>
        <v>0</v>
      </c>
      <c r="J312" s="170"/>
      <c r="K312" s="170">
        <f t="shared" ref="K312" si="748">SUM(K313:K316)</f>
        <v>0</v>
      </c>
      <c r="L312" s="170">
        <f t="shared" ref="L312" si="749">SUM(L313:L316)</f>
        <v>0</v>
      </c>
      <c r="M312" s="170"/>
      <c r="N312" s="170">
        <f t="shared" ref="N312" si="750">SUM(N313:N316)</f>
        <v>0</v>
      </c>
      <c r="O312" s="170">
        <f t="shared" ref="O312" si="751">SUM(O313:O316)</f>
        <v>0</v>
      </c>
      <c r="P312" s="170"/>
      <c r="Q312" s="170">
        <f t="shared" ref="Q312" si="752">SUM(Q313:Q316)</f>
        <v>0</v>
      </c>
      <c r="R312" s="170">
        <f t="shared" ref="R312" si="753">SUM(R313:R316)</f>
        <v>0</v>
      </c>
      <c r="S312" s="170"/>
      <c r="T312" s="170">
        <f t="shared" ref="T312" si="754">SUM(T313:T316)</f>
        <v>0</v>
      </c>
      <c r="U312" s="170">
        <f t="shared" ref="U312" si="755">SUM(U313:U316)</f>
        <v>0</v>
      </c>
      <c r="V312" s="170"/>
      <c r="W312" s="170">
        <f t="shared" ref="W312" si="756">SUM(W313:W316)</f>
        <v>0</v>
      </c>
      <c r="X312" s="170">
        <f t="shared" ref="X312" si="757">SUM(X313:X316)</f>
        <v>0</v>
      </c>
      <c r="Y312" s="170"/>
      <c r="Z312" s="170">
        <f t="shared" ref="Z312" si="758">SUM(Z313:Z316)</f>
        <v>0</v>
      </c>
      <c r="AA312" s="170">
        <f t="shared" ref="AA312" si="759">SUM(AA313:AA316)</f>
        <v>0</v>
      </c>
      <c r="AB312" s="170"/>
      <c r="AC312" s="170">
        <f t="shared" ref="AC312" si="760">SUM(AC313:AC316)</f>
        <v>0</v>
      </c>
      <c r="AD312" s="170">
        <f t="shared" ref="AD312" si="761">SUM(AD313:AD316)</f>
        <v>0</v>
      </c>
      <c r="AE312" s="170"/>
      <c r="AF312" s="170">
        <f t="shared" ref="AF312" si="762">SUM(AF313:AF316)</f>
        <v>0</v>
      </c>
      <c r="AG312" s="170">
        <f t="shared" ref="AG312" si="763">SUM(AG313:AG316)</f>
        <v>0</v>
      </c>
      <c r="AH312" s="170">
        <f t="shared" ref="AH312" si="764">SUM(AH313:AH316)</f>
        <v>0</v>
      </c>
      <c r="AI312" s="170">
        <f t="shared" ref="AI312" si="765">SUM(AI313:AI316)</f>
        <v>0</v>
      </c>
      <c r="AJ312" s="170">
        <f t="shared" ref="AJ312" si="766">SUM(AJ313:AJ316)</f>
        <v>0</v>
      </c>
      <c r="AK312" s="170"/>
      <c r="AL312" s="170">
        <f t="shared" ref="AL312" si="767">SUM(AL313:AL316)</f>
        <v>0</v>
      </c>
      <c r="AM312" s="170">
        <f t="shared" ref="AM312" si="768">SUM(AM313:AM316)</f>
        <v>0</v>
      </c>
      <c r="AN312" s="170">
        <f t="shared" ref="AN312" si="769">SUM(AN313:AN316)</f>
        <v>0</v>
      </c>
      <c r="AO312" s="170">
        <f t="shared" ref="AO312" si="770">SUM(AO313:AO316)</f>
        <v>0</v>
      </c>
      <c r="AP312" s="170">
        <f t="shared" ref="AP312" si="771">SUM(AP313:AP316)</f>
        <v>0</v>
      </c>
      <c r="AQ312" s="171"/>
      <c r="AR312" s="313"/>
    </row>
    <row r="313" spans="1:44" hidden="1" x14ac:dyDescent="0.3">
      <c r="A313" s="314"/>
      <c r="B313" s="315"/>
      <c r="C313" s="315"/>
      <c r="D313" s="172" t="s">
        <v>37</v>
      </c>
      <c r="E313" s="170">
        <f t="shared" si="745"/>
        <v>0</v>
      </c>
      <c r="F313" s="170">
        <f t="shared" si="746"/>
        <v>0</v>
      </c>
      <c r="G313" s="170" t="e">
        <f t="shared" si="669"/>
        <v>#DIV/0!</v>
      </c>
      <c r="H313" s="169"/>
      <c r="I313" s="169"/>
      <c r="J313" s="174"/>
      <c r="K313" s="169"/>
      <c r="L313" s="169"/>
      <c r="M313" s="174"/>
      <c r="N313" s="169"/>
      <c r="O313" s="169"/>
      <c r="P313" s="174"/>
      <c r="Q313" s="169"/>
      <c r="R313" s="169"/>
      <c r="S313" s="174"/>
      <c r="T313" s="169"/>
      <c r="U313" s="169"/>
      <c r="V313" s="174"/>
      <c r="W313" s="169"/>
      <c r="X313" s="169"/>
      <c r="Y313" s="174"/>
      <c r="Z313" s="169"/>
      <c r="AA313" s="169"/>
      <c r="AB313" s="174"/>
      <c r="AC313" s="169"/>
      <c r="AD313" s="169"/>
      <c r="AE313" s="174"/>
      <c r="AF313" s="169"/>
      <c r="AG313" s="169"/>
      <c r="AH313" s="174"/>
      <c r="AI313" s="169"/>
      <c r="AJ313" s="169"/>
      <c r="AK313" s="169"/>
      <c r="AL313" s="169"/>
      <c r="AM313" s="169"/>
      <c r="AN313" s="174"/>
      <c r="AO313" s="169"/>
      <c r="AP313" s="169"/>
      <c r="AQ313" s="174"/>
      <c r="AR313" s="313"/>
    </row>
    <row r="314" spans="1:44" ht="31.15" hidden="1" customHeight="1" x14ac:dyDescent="0.3">
      <c r="A314" s="314"/>
      <c r="B314" s="315"/>
      <c r="C314" s="315"/>
      <c r="D314" s="172" t="s">
        <v>2</v>
      </c>
      <c r="E314" s="170">
        <f t="shared" si="745"/>
        <v>0</v>
      </c>
      <c r="F314" s="170">
        <f t="shared" si="746"/>
        <v>0</v>
      </c>
      <c r="G314" s="170" t="e">
        <f t="shared" si="669"/>
        <v>#DIV/0!</v>
      </c>
      <c r="H314" s="169"/>
      <c r="I314" s="169"/>
      <c r="J314" s="174"/>
      <c r="K314" s="169"/>
      <c r="L314" s="169"/>
      <c r="M314" s="174"/>
      <c r="N314" s="169"/>
      <c r="O314" s="169"/>
      <c r="P314" s="174"/>
      <c r="Q314" s="169"/>
      <c r="R314" s="169"/>
      <c r="S314" s="174"/>
      <c r="T314" s="169"/>
      <c r="U314" s="169"/>
      <c r="V314" s="174"/>
      <c r="W314" s="169"/>
      <c r="X314" s="169"/>
      <c r="Y314" s="174"/>
      <c r="Z314" s="169"/>
      <c r="AA314" s="169"/>
      <c r="AB314" s="174"/>
      <c r="AC314" s="169"/>
      <c r="AD314" s="169"/>
      <c r="AE314" s="174"/>
      <c r="AF314" s="169"/>
      <c r="AG314" s="169"/>
      <c r="AH314" s="174"/>
      <c r="AI314" s="169"/>
      <c r="AJ314" s="169"/>
      <c r="AK314" s="174"/>
      <c r="AL314" s="169"/>
      <c r="AM314" s="169"/>
      <c r="AN314" s="174"/>
      <c r="AO314" s="169"/>
      <c r="AP314" s="169"/>
      <c r="AQ314" s="174"/>
      <c r="AR314" s="313"/>
    </row>
    <row r="315" spans="1:44" ht="21.8" hidden="1" customHeight="1" x14ac:dyDescent="0.3">
      <c r="A315" s="314"/>
      <c r="B315" s="315"/>
      <c r="C315" s="315"/>
      <c r="D315" s="172" t="s">
        <v>43</v>
      </c>
      <c r="E315" s="170">
        <f t="shared" si="745"/>
        <v>0</v>
      </c>
      <c r="F315" s="170">
        <f t="shared" si="746"/>
        <v>0</v>
      </c>
      <c r="G315" s="170" t="e">
        <f t="shared" si="669"/>
        <v>#DIV/0!</v>
      </c>
      <c r="H315" s="169"/>
      <c r="I315" s="169"/>
      <c r="J315" s="174"/>
      <c r="K315" s="169"/>
      <c r="L315" s="169"/>
      <c r="M315" s="174"/>
      <c r="N315" s="169"/>
      <c r="O315" s="169"/>
      <c r="P315" s="174"/>
      <c r="Q315" s="169"/>
      <c r="R315" s="169"/>
      <c r="S315" s="174"/>
      <c r="T315" s="169"/>
      <c r="U315" s="169"/>
      <c r="V315" s="174"/>
      <c r="W315" s="169"/>
      <c r="X315" s="169"/>
      <c r="Y315" s="174"/>
      <c r="Z315" s="169"/>
      <c r="AA315" s="169"/>
      <c r="AB315" s="174"/>
      <c r="AC315" s="169"/>
      <c r="AD315" s="169"/>
      <c r="AE315" s="174"/>
      <c r="AF315" s="169"/>
      <c r="AG315" s="169"/>
      <c r="AH315" s="174"/>
      <c r="AI315" s="169"/>
      <c r="AJ315" s="169"/>
      <c r="AK315" s="174"/>
      <c r="AL315" s="169"/>
      <c r="AM315" s="169"/>
      <c r="AN315" s="174"/>
      <c r="AO315" s="169"/>
      <c r="AP315" s="169"/>
      <c r="AQ315" s="174"/>
      <c r="AR315" s="313"/>
    </row>
    <row r="316" spans="1:44" ht="30.05" hidden="1" customHeight="1" x14ac:dyDescent="0.25">
      <c r="A316" s="314"/>
      <c r="B316" s="315"/>
      <c r="C316" s="315"/>
      <c r="D316" s="173" t="s">
        <v>272</v>
      </c>
      <c r="E316" s="170">
        <f t="shared" si="745"/>
        <v>0</v>
      </c>
      <c r="F316" s="170">
        <f t="shared" si="746"/>
        <v>0</v>
      </c>
      <c r="G316" s="170" t="e">
        <f t="shared" si="669"/>
        <v>#DIV/0!</v>
      </c>
      <c r="H316" s="169"/>
      <c r="I316" s="169"/>
      <c r="J316" s="174"/>
      <c r="K316" s="169"/>
      <c r="L316" s="169"/>
      <c r="M316" s="174"/>
      <c r="N316" s="169"/>
      <c r="O316" s="169"/>
      <c r="P316" s="174"/>
      <c r="Q316" s="169"/>
      <c r="R316" s="169"/>
      <c r="S316" s="174"/>
      <c r="T316" s="169"/>
      <c r="U316" s="169"/>
      <c r="V316" s="174"/>
      <c r="W316" s="169"/>
      <c r="X316" s="169"/>
      <c r="Y316" s="174"/>
      <c r="Z316" s="169"/>
      <c r="AA316" s="169"/>
      <c r="AB316" s="174"/>
      <c r="AC316" s="169"/>
      <c r="AD316" s="169"/>
      <c r="AE316" s="174"/>
      <c r="AF316" s="169"/>
      <c r="AG316" s="169"/>
      <c r="AH316" s="174"/>
      <c r="AI316" s="169"/>
      <c r="AJ316" s="169"/>
      <c r="AK316" s="174"/>
      <c r="AL316" s="169"/>
      <c r="AM316" s="169"/>
      <c r="AN316" s="174"/>
      <c r="AO316" s="169"/>
      <c r="AP316" s="169"/>
      <c r="AQ316" s="174"/>
      <c r="AR316" s="313"/>
    </row>
    <row r="317" spans="1:44" s="238" customFormat="1" ht="22.25" customHeight="1" x14ac:dyDescent="0.3">
      <c r="A317" s="314" t="s">
        <v>344</v>
      </c>
      <c r="B317" s="315" t="s">
        <v>478</v>
      </c>
      <c r="C317" s="315" t="s">
        <v>438</v>
      </c>
      <c r="D317" s="176" t="s">
        <v>41</v>
      </c>
      <c r="E317" s="170">
        <f t="shared" si="745"/>
        <v>1600</v>
      </c>
      <c r="F317" s="170">
        <f t="shared" si="746"/>
        <v>0</v>
      </c>
      <c r="G317" s="170">
        <f t="shared" ref="G317:G321" si="772">F317/E317*100</f>
        <v>0</v>
      </c>
      <c r="H317" s="170">
        <f>SUM(H318:H321)</f>
        <v>0</v>
      </c>
      <c r="I317" s="170">
        <f t="shared" ref="I317" si="773">SUM(I318:I321)</f>
        <v>0</v>
      </c>
      <c r="J317" s="170"/>
      <c r="K317" s="170">
        <f t="shared" ref="K317:L317" si="774">SUM(K318:K321)</f>
        <v>0</v>
      </c>
      <c r="L317" s="170">
        <f t="shared" si="774"/>
        <v>0</v>
      </c>
      <c r="M317" s="170"/>
      <c r="N317" s="170">
        <f t="shared" ref="N317:O317" si="775">SUM(N318:N321)</f>
        <v>0</v>
      </c>
      <c r="O317" s="170">
        <f t="shared" si="775"/>
        <v>0</v>
      </c>
      <c r="P317" s="170"/>
      <c r="Q317" s="170">
        <f t="shared" ref="Q317:R317" si="776">SUM(Q318:Q321)</f>
        <v>0</v>
      </c>
      <c r="R317" s="170">
        <f t="shared" si="776"/>
        <v>0</v>
      </c>
      <c r="S317" s="170"/>
      <c r="T317" s="170">
        <f t="shared" ref="T317:U317" si="777">SUM(T318:T321)</f>
        <v>0</v>
      </c>
      <c r="U317" s="170">
        <f t="shared" si="777"/>
        <v>0</v>
      </c>
      <c r="V317" s="170"/>
      <c r="W317" s="170">
        <f t="shared" ref="W317:X317" si="778">SUM(W318:W321)</f>
        <v>0</v>
      </c>
      <c r="X317" s="170">
        <f t="shared" si="778"/>
        <v>0</v>
      </c>
      <c r="Y317" s="170"/>
      <c r="Z317" s="170">
        <f t="shared" ref="Z317:AA317" si="779">SUM(Z318:Z321)</f>
        <v>0</v>
      </c>
      <c r="AA317" s="170">
        <f t="shared" si="779"/>
        <v>0</v>
      </c>
      <c r="AB317" s="170"/>
      <c r="AC317" s="170">
        <f t="shared" ref="AC317:AD317" si="780">SUM(AC318:AC321)</f>
        <v>0</v>
      </c>
      <c r="AD317" s="170">
        <f t="shared" si="780"/>
        <v>0</v>
      </c>
      <c r="AE317" s="170"/>
      <c r="AF317" s="170">
        <f t="shared" ref="AF317:AH317" si="781">SUM(AF318:AF321)</f>
        <v>0</v>
      </c>
      <c r="AG317" s="170">
        <f t="shared" si="781"/>
        <v>0</v>
      </c>
      <c r="AH317" s="170">
        <f t="shared" si="781"/>
        <v>0</v>
      </c>
      <c r="AI317" s="170">
        <f t="shared" ref="AI317:AJ317" si="782">SUM(AI318:AI321)</f>
        <v>0</v>
      </c>
      <c r="AJ317" s="170">
        <f t="shared" si="782"/>
        <v>0</v>
      </c>
      <c r="AK317" s="170"/>
      <c r="AL317" s="170">
        <f t="shared" ref="AL317:AN317" si="783">SUM(AL318:AL321)</f>
        <v>0</v>
      </c>
      <c r="AM317" s="170">
        <f t="shared" si="783"/>
        <v>0</v>
      </c>
      <c r="AN317" s="170">
        <f t="shared" si="783"/>
        <v>0</v>
      </c>
      <c r="AO317" s="170">
        <f t="shared" ref="AO317:AP317" si="784">SUM(AO318:AO321)</f>
        <v>1600</v>
      </c>
      <c r="AP317" s="170">
        <f t="shared" si="784"/>
        <v>0</v>
      </c>
      <c r="AQ317" s="171"/>
      <c r="AR317" s="313"/>
    </row>
    <row r="318" spans="1:44" s="239" customFormat="1" x14ac:dyDescent="0.3">
      <c r="A318" s="314"/>
      <c r="B318" s="315"/>
      <c r="C318" s="315"/>
      <c r="D318" s="172" t="s">
        <v>37</v>
      </c>
      <c r="E318" s="170">
        <f t="shared" si="745"/>
        <v>0</v>
      </c>
      <c r="F318" s="170">
        <f t="shared" si="746"/>
        <v>0</v>
      </c>
      <c r="G318" s="170" t="e">
        <f t="shared" si="772"/>
        <v>#DIV/0!</v>
      </c>
      <c r="H318" s="169"/>
      <c r="I318" s="169"/>
      <c r="J318" s="174"/>
      <c r="K318" s="169"/>
      <c r="L318" s="169"/>
      <c r="M318" s="174"/>
      <c r="N318" s="169"/>
      <c r="O318" s="169"/>
      <c r="P318" s="174"/>
      <c r="Q318" s="169"/>
      <c r="R318" s="169"/>
      <c r="S318" s="174"/>
      <c r="T318" s="169"/>
      <c r="U318" s="169"/>
      <c r="V318" s="174"/>
      <c r="W318" s="169"/>
      <c r="X318" s="169"/>
      <c r="Y318" s="174"/>
      <c r="Z318" s="169"/>
      <c r="AA318" s="169"/>
      <c r="AB318" s="174"/>
      <c r="AC318" s="169"/>
      <c r="AD318" s="169"/>
      <c r="AE318" s="174"/>
      <c r="AF318" s="169"/>
      <c r="AG318" s="169"/>
      <c r="AH318" s="174"/>
      <c r="AI318" s="169"/>
      <c r="AJ318" s="169"/>
      <c r="AK318" s="169"/>
      <c r="AL318" s="169"/>
      <c r="AM318" s="169"/>
      <c r="AN318" s="174"/>
      <c r="AO318" s="169"/>
      <c r="AP318" s="169"/>
      <c r="AQ318" s="174"/>
      <c r="AR318" s="313"/>
    </row>
    <row r="319" spans="1:44" s="239" customFormat="1" ht="31.15" customHeight="1" x14ac:dyDescent="0.3">
      <c r="A319" s="314"/>
      <c r="B319" s="315"/>
      <c r="C319" s="315"/>
      <c r="D319" s="172" t="s">
        <v>2</v>
      </c>
      <c r="E319" s="170">
        <f t="shared" si="745"/>
        <v>0</v>
      </c>
      <c r="F319" s="170">
        <f t="shared" si="746"/>
        <v>0</v>
      </c>
      <c r="G319" s="170" t="e">
        <f t="shared" si="772"/>
        <v>#DIV/0!</v>
      </c>
      <c r="H319" s="169"/>
      <c r="I319" s="169"/>
      <c r="J319" s="174"/>
      <c r="K319" s="169"/>
      <c r="L319" s="169"/>
      <c r="M319" s="174"/>
      <c r="N319" s="169"/>
      <c r="O319" s="169"/>
      <c r="P319" s="174"/>
      <c r="Q319" s="169"/>
      <c r="R319" s="169"/>
      <c r="S319" s="174"/>
      <c r="T319" s="169"/>
      <c r="U319" s="169"/>
      <c r="V319" s="174"/>
      <c r="W319" s="169"/>
      <c r="X319" s="169"/>
      <c r="Y319" s="174"/>
      <c r="Z319" s="169"/>
      <c r="AA319" s="169"/>
      <c r="AB319" s="174"/>
      <c r="AC319" s="169"/>
      <c r="AD319" s="169"/>
      <c r="AE319" s="174"/>
      <c r="AF319" s="169"/>
      <c r="AG319" s="169"/>
      <c r="AH319" s="174"/>
      <c r="AI319" s="169"/>
      <c r="AJ319" s="169"/>
      <c r="AK319" s="174"/>
      <c r="AL319" s="169"/>
      <c r="AM319" s="169"/>
      <c r="AN319" s="174"/>
      <c r="AO319" s="169"/>
      <c r="AP319" s="169"/>
      <c r="AQ319" s="174"/>
      <c r="AR319" s="313"/>
    </row>
    <row r="320" spans="1:44" s="239" customFormat="1" ht="21.8" customHeight="1" x14ac:dyDescent="0.3">
      <c r="A320" s="314"/>
      <c r="B320" s="315"/>
      <c r="C320" s="315"/>
      <c r="D320" s="172" t="s">
        <v>43</v>
      </c>
      <c r="E320" s="170">
        <f t="shared" si="745"/>
        <v>1600</v>
      </c>
      <c r="F320" s="170">
        <f t="shared" si="746"/>
        <v>0</v>
      </c>
      <c r="G320" s="170">
        <f t="shared" si="772"/>
        <v>0</v>
      </c>
      <c r="H320" s="169"/>
      <c r="I320" s="169"/>
      <c r="J320" s="174"/>
      <c r="K320" s="169"/>
      <c r="L320" s="169"/>
      <c r="M320" s="174"/>
      <c r="N320" s="169"/>
      <c r="O320" s="169"/>
      <c r="P320" s="174"/>
      <c r="Q320" s="169"/>
      <c r="R320" s="169"/>
      <c r="S320" s="174"/>
      <c r="T320" s="169"/>
      <c r="U320" s="169"/>
      <c r="V320" s="174"/>
      <c r="W320" s="169"/>
      <c r="X320" s="169"/>
      <c r="Y320" s="174"/>
      <c r="Z320" s="169"/>
      <c r="AA320" s="169"/>
      <c r="AB320" s="174"/>
      <c r="AC320" s="169"/>
      <c r="AD320" s="169"/>
      <c r="AE320" s="174"/>
      <c r="AF320" s="169"/>
      <c r="AG320" s="169"/>
      <c r="AH320" s="174"/>
      <c r="AI320" s="169"/>
      <c r="AJ320" s="169"/>
      <c r="AK320" s="174"/>
      <c r="AL320" s="169"/>
      <c r="AM320" s="169"/>
      <c r="AN320" s="174"/>
      <c r="AO320" s="169">
        <v>1600</v>
      </c>
      <c r="AP320" s="169"/>
      <c r="AQ320" s="174"/>
      <c r="AR320" s="313"/>
    </row>
    <row r="321" spans="1:44" s="239" customFormat="1" ht="30.05" customHeight="1" x14ac:dyDescent="0.25">
      <c r="A321" s="314"/>
      <c r="B321" s="315"/>
      <c r="C321" s="315"/>
      <c r="D321" s="173" t="s">
        <v>272</v>
      </c>
      <c r="E321" s="170">
        <f t="shared" si="745"/>
        <v>0</v>
      </c>
      <c r="F321" s="170">
        <f t="shared" si="746"/>
        <v>0</v>
      </c>
      <c r="G321" s="170" t="e">
        <f t="shared" si="772"/>
        <v>#DIV/0!</v>
      </c>
      <c r="H321" s="169"/>
      <c r="I321" s="169"/>
      <c r="J321" s="174"/>
      <c r="K321" s="169"/>
      <c r="L321" s="169"/>
      <c r="M321" s="174"/>
      <c r="N321" s="169"/>
      <c r="O321" s="169"/>
      <c r="P321" s="174"/>
      <c r="Q321" s="169"/>
      <c r="R321" s="169"/>
      <c r="S321" s="174"/>
      <c r="T321" s="169"/>
      <c r="U321" s="169"/>
      <c r="V321" s="174"/>
      <c r="W321" s="169"/>
      <c r="X321" s="169"/>
      <c r="Y321" s="174"/>
      <c r="Z321" s="169"/>
      <c r="AA321" s="169"/>
      <c r="AB321" s="174"/>
      <c r="AC321" s="169"/>
      <c r="AD321" s="169"/>
      <c r="AE321" s="174"/>
      <c r="AF321" s="169"/>
      <c r="AG321" s="169"/>
      <c r="AH321" s="174"/>
      <c r="AI321" s="169"/>
      <c r="AJ321" s="169"/>
      <c r="AK321" s="174"/>
      <c r="AL321" s="169"/>
      <c r="AM321" s="169"/>
      <c r="AN321" s="174"/>
      <c r="AO321" s="169"/>
      <c r="AP321" s="169"/>
      <c r="AQ321" s="174"/>
      <c r="AR321" s="313"/>
    </row>
    <row r="322" spans="1:44" s="116" customFormat="1" ht="38.200000000000003" customHeight="1" x14ac:dyDescent="0.3">
      <c r="A322" s="314" t="s">
        <v>345</v>
      </c>
      <c r="B322" s="315" t="s">
        <v>485</v>
      </c>
      <c r="C322" s="315" t="s">
        <v>438</v>
      </c>
      <c r="D322" s="176" t="s">
        <v>41</v>
      </c>
      <c r="E322" s="170">
        <f t="shared" si="745"/>
        <v>140</v>
      </c>
      <c r="F322" s="170">
        <f t="shared" si="746"/>
        <v>140</v>
      </c>
      <c r="G322" s="170">
        <f t="shared" ref="G322:G326" si="785">F322/E322*100</f>
        <v>100</v>
      </c>
      <c r="H322" s="170">
        <f>SUM(H323:H326)</f>
        <v>0</v>
      </c>
      <c r="I322" s="170">
        <f t="shared" ref="I322" si="786">SUM(I323:I326)</f>
        <v>0</v>
      </c>
      <c r="J322" s="170"/>
      <c r="K322" s="170">
        <f t="shared" ref="K322:L322" si="787">SUM(K323:K326)</f>
        <v>0</v>
      </c>
      <c r="L322" s="170">
        <f t="shared" si="787"/>
        <v>0</v>
      </c>
      <c r="M322" s="170"/>
      <c r="N322" s="170">
        <f t="shared" ref="N322:O322" si="788">SUM(N323:N326)</f>
        <v>0</v>
      </c>
      <c r="O322" s="170">
        <f t="shared" si="788"/>
        <v>0</v>
      </c>
      <c r="P322" s="170"/>
      <c r="Q322" s="170">
        <f t="shared" ref="Q322:R322" si="789">SUM(Q323:Q326)</f>
        <v>0</v>
      </c>
      <c r="R322" s="170">
        <f t="shared" si="789"/>
        <v>0</v>
      </c>
      <c r="S322" s="170"/>
      <c r="T322" s="170">
        <f t="shared" ref="T322:U322" si="790">SUM(T323:T326)</f>
        <v>0</v>
      </c>
      <c r="U322" s="170">
        <f t="shared" si="790"/>
        <v>0</v>
      </c>
      <c r="V322" s="170"/>
      <c r="W322" s="170">
        <f t="shared" ref="W322:X322" si="791">SUM(W323:W326)</f>
        <v>0</v>
      </c>
      <c r="X322" s="170">
        <f t="shared" si="791"/>
        <v>0</v>
      </c>
      <c r="Y322" s="170"/>
      <c r="Z322" s="170">
        <f t="shared" ref="Z322:AA322" si="792">SUM(Z323:Z326)</f>
        <v>0</v>
      </c>
      <c r="AA322" s="170">
        <f t="shared" si="792"/>
        <v>0</v>
      </c>
      <c r="AB322" s="170"/>
      <c r="AC322" s="170">
        <f t="shared" ref="AC322:AD322" si="793">SUM(AC323:AC326)</f>
        <v>60</v>
      </c>
      <c r="AD322" s="170">
        <f t="shared" si="793"/>
        <v>60</v>
      </c>
      <c r="AE322" s="170"/>
      <c r="AF322" s="170">
        <f t="shared" ref="AF322:AH322" si="794">SUM(AF323:AF326)</f>
        <v>80</v>
      </c>
      <c r="AG322" s="170">
        <f t="shared" si="794"/>
        <v>80</v>
      </c>
      <c r="AH322" s="170">
        <f t="shared" si="794"/>
        <v>0</v>
      </c>
      <c r="AI322" s="170">
        <f t="shared" ref="AI322:AJ322" si="795">SUM(AI323:AI326)</f>
        <v>0</v>
      </c>
      <c r="AJ322" s="170">
        <f t="shared" si="795"/>
        <v>0</v>
      </c>
      <c r="AK322" s="170"/>
      <c r="AL322" s="170">
        <f t="shared" ref="AL322:AN322" si="796">SUM(AL323:AL326)</f>
        <v>0</v>
      </c>
      <c r="AM322" s="170">
        <f t="shared" si="796"/>
        <v>0</v>
      </c>
      <c r="AN322" s="170">
        <f t="shared" si="796"/>
        <v>0</v>
      </c>
      <c r="AO322" s="170">
        <f t="shared" ref="AO322:AP322" si="797">SUM(AO323:AO326)</f>
        <v>0</v>
      </c>
      <c r="AP322" s="170">
        <f t="shared" si="797"/>
        <v>0</v>
      </c>
      <c r="AQ322" s="171"/>
      <c r="AR322" s="313"/>
    </row>
    <row r="323" spans="1:44" ht="38.200000000000003" customHeight="1" x14ac:dyDescent="0.3">
      <c r="A323" s="314"/>
      <c r="B323" s="315"/>
      <c r="C323" s="315"/>
      <c r="D323" s="172" t="s">
        <v>37</v>
      </c>
      <c r="E323" s="170">
        <f t="shared" si="745"/>
        <v>0</v>
      </c>
      <c r="F323" s="170">
        <f t="shared" si="746"/>
        <v>0</v>
      </c>
      <c r="G323" s="170" t="e">
        <f t="shared" si="785"/>
        <v>#DIV/0!</v>
      </c>
      <c r="H323" s="169"/>
      <c r="I323" s="169"/>
      <c r="J323" s="174"/>
      <c r="K323" s="169"/>
      <c r="L323" s="169"/>
      <c r="M323" s="174"/>
      <c r="N323" s="169"/>
      <c r="O323" s="169"/>
      <c r="P323" s="174"/>
      <c r="Q323" s="169"/>
      <c r="R323" s="169"/>
      <c r="S323" s="174"/>
      <c r="T323" s="169"/>
      <c r="U323" s="169"/>
      <c r="V323" s="174"/>
      <c r="W323" s="169"/>
      <c r="X323" s="169"/>
      <c r="Y323" s="174"/>
      <c r="Z323" s="169"/>
      <c r="AA323" s="169"/>
      <c r="AB323" s="174"/>
      <c r="AC323" s="169"/>
      <c r="AD323" s="169"/>
      <c r="AE323" s="174"/>
      <c r="AF323" s="169"/>
      <c r="AG323" s="169"/>
      <c r="AH323" s="174"/>
      <c r="AI323" s="169"/>
      <c r="AJ323" s="169"/>
      <c r="AK323" s="169"/>
      <c r="AL323" s="169"/>
      <c r="AM323" s="169"/>
      <c r="AN323" s="174"/>
      <c r="AO323" s="169"/>
      <c r="AP323" s="169"/>
      <c r="AQ323" s="174"/>
      <c r="AR323" s="313"/>
    </row>
    <row r="324" spans="1:44" ht="38.200000000000003" customHeight="1" x14ac:dyDescent="0.3">
      <c r="A324" s="314"/>
      <c r="B324" s="315"/>
      <c r="C324" s="315"/>
      <c r="D324" s="172" t="s">
        <v>2</v>
      </c>
      <c r="E324" s="170">
        <f t="shared" si="745"/>
        <v>0</v>
      </c>
      <c r="F324" s="170">
        <f t="shared" si="746"/>
        <v>0</v>
      </c>
      <c r="G324" s="170" t="e">
        <f t="shared" si="785"/>
        <v>#DIV/0!</v>
      </c>
      <c r="H324" s="169"/>
      <c r="I324" s="169"/>
      <c r="J324" s="174"/>
      <c r="K324" s="169"/>
      <c r="L324" s="169"/>
      <c r="M324" s="174"/>
      <c r="N324" s="169"/>
      <c r="O324" s="169"/>
      <c r="P324" s="174"/>
      <c r="Q324" s="169"/>
      <c r="R324" s="169"/>
      <c r="S324" s="174"/>
      <c r="T324" s="169"/>
      <c r="U324" s="169"/>
      <c r="V324" s="174"/>
      <c r="W324" s="169"/>
      <c r="X324" s="169"/>
      <c r="Y324" s="174"/>
      <c r="Z324" s="169"/>
      <c r="AA324" s="169"/>
      <c r="AB324" s="174"/>
      <c r="AC324" s="169"/>
      <c r="AD324" s="169"/>
      <c r="AE324" s="174"/>
      <c r="AF324" s="169"/>
      <c r="AG324" s="169"/>
      <c r="AH324" s="174"/>
      <c r="AI324" s="169"/>
      <c r="AJ324" s="169"/>
      <c r="AK324" s="174"/>
      <c r="AL324" s="169"/>
      <c r="AM324" s="169"/>
      <c r="AN324" s="174"/>
      <c r="AO324" s="169"/>
      <c r="AP324" s="169"/>
      <c r="AQ324" s="174"/>
      <c r="AR324" s="313"/>
    </row>
    <row r="325" spans="1:44" ht="38.200000000000003" customHeight="1" x14ac:dyDescent="0.3">
      <c r="A325" s="314"/>
      <c r="B325" s="315"/>
      <c r="C325" s="315"/>
      <c r="D325" s="172" t="s">
        <v>449</v>
      </c>
      <c r="E325" s="170">
        <f t="shared" si="745"/>
        <v>140</v>
      </c>
      <c r="F325" s="170">
        <f t="shared" si="746"/>
        <v>140</v>
      </c>
      <c r="G325" s="170">
        <f t="shared" si="785"/>
        <v>100</v>
      </c>
      <c r="H325" s="169"/>
      <c r="I325" s="169"/>
      <c r="J325" s="174"/>
      <c r="K325" s="169"/>
      <c r="L325" s="169"/>
      <c r="M325" s="174"/>
      <c r="N325" s="169"/>
      <c r="O325" s="169"/>
      <c r="P325" s="174"/>
      <c r="Q325" s="169"/>
      <c r="R325" s="169"/>
      <c r="S325" s="174"/>
      <c r="T325" s="169"/>
      <c r="U325" s="169"/>
      <c r="V325" s="174"/>
      <c r="W325" s="169"/>
      <c r="X325" s="169"/>
      <c r="Y325" s="174"/>
      <c r="Z325" s="169"/>
      <c r="AA325" s="169"/>
      <c r="AB325" s="174"/>
      <c r="AC325" s="169">
        <v>60</v>
      </c>
      <c r="AD325" s="169">
        <v>60</v>
      </c>
      <c r="AE325" s="174"/>
      <c r="AF325" s="169">
        <v>80</v>
      </c>
      <c r="AG325" s="169">
        <v>80</v>
      </c>
      <c r="AH325" s="174"/>
      <c r="AI325" s="169"/>
      <c r="AJ325" s="169"/>
      <c r="AK325" s="174"/>
      <c r="AL325" s="169"/>
      <c r="AM325" s="169"/>
      <c r="AN325" s="174"/>
      <c r="AO325" s="169"/>
      <c r="AP325" s="169"/>
      <c r="AQ325" s="174"/>
      <c r="AR325" s="313"/>
    </row>
    <row r="326" spans="1:44" ht="41.95" customHeight="1" x14ac:dyDescent="0.25">
      <c r="A326" s="314"/>
      <c r="B326" s="315"/>
      <c r="C326" s="315"/>
      <c r="D326" s="173" t="s">
        <v>272</v>
      </c>
      <c r="E326" s="170">
        <f t="shared" si="745"/>
        <v>0</v>
      </c>
      <c r="F326" s="170">
        <f t="shared" si="746"/>
        <v>0</v>
      </c>
      <c r="G326" s="170" t="e">
        <f t="shared" si="785"/>
        <v>#DIV/0!</v>
      </c>
      <c r="H326" s="169"/>
      <c r="I326" s="169"/>
      <c r="J326" s="174"/>
      <c r="K326" s="169"/>
      <c r="L326" s="169"/>
      <c r="M326" s="174"/>
      <c r="N326" s="169"/>
      <c r="O326" s="169"/>
      <c r="P326" s="174"/>
      <c r="Q326" s="169"/>
      <c r="R326" s="169"/>
      <c r="S326" s="174"/>
      <c r="T326" s="169"/>
      <c r="U326" s="169"/>
      <c r="V326" s="174"/>
      <c r="W326" s="169"/>
      <c r="X326" s="169"/>
      <c r="Y326" s="174"/>
      <c r="Z326" s="169"/>
      <c r="AA326" s="169"/>
      <c r="AB326" s="174"/>
      <c r="AC326" s="169"/>
      <c r="AD326" s="169"/>
      <c r="AE326" s="174"/>
      <c r="AF326" s="169"/>
      <c r="AG326" s="169"/>
      <c r="AH326" s="174"/>
      <c r="AI326" s="169"/>
      <c r="AJ326" s="169"/>
      <c r="AK326" s="174"/>
      <c r="AL326" s="169"/>
      <c r="AM326" s="169"/>
      <c r="AN326" s="174"/>
      <c r="AO326" s="169"/>
      <c r="AP326" s="169"/>
      <c r="AQ326" s="174"/>
      <c r="AR326" s="313"/>
    </row>
    <row r="327" spans="1:44" s="116" customFormat="1" ht="38.200000000000003" customHeight="1" x14ac:dyDescent="0.3">
      <c r="A327" s="314" t="s">
        <v>486</v>
      </c>
      <c r="B327" s="315" t="s">
        <v>490</v>
      </c>
      <c r="C327" s="315" t="s">
        <v>438</v>
      </c>
      <c r="D327" s="176" t="s">
        <v>41</v>
      </c>
      <c r="E327" s="170">
        <f t="shared" si="745"/>
        <v>538.13300000000004</v>
      </c>
      <c r="F327" s="170">
        <f t="shared" si="746"/>
        <v>538.13300000000004</v>
      </c>
      <c r="G327" s="170">
        <f t="shared" ref="G327:G331" si="798">F327/E327*100</f>
        <v>100</v>
      </c>
      <c r="H327" s="170">
        <f>SUM(H328:H331)</f>
        <v>0</v>
      </c>
      <c r="I327" s="170">
        <f t="shared" ref="I327" si="799">SUM(I328:I331)</f>
        <v>0</v>
      </c>
      <c r="J327" s="170"/>
      <c r="K327" s="170">
        <f t="shared" ref="K327:L327" si="800">SUM(K328:K331)</f>
        <v>0</v>
      </c>
      <c r="L327" s="170">
        <f t="shared" si="800"/>
        <v>0</v>
      </c>
      <c r="M327" s="170"/>
      <c r="N327" s="170">
        <f t="shared" ref="N327:O327" si="801">SUM(N328:N331)</f>
        <v>0</v>
      </c>
      <c r="O327" s="170">
        <f t="shared" si="801"/>
        <v>0</v>
      </c>
      <c r="P327" s="170"/>
      <c r="Q327" s="170">
        <f t="shared" ref="Q327:R327" si="802">SUM(Q328:Q331)</f>
        <v>0</v>
      </c>
      <c r="R327" s="170">
        <f t="shared" si="802"/>
        <v>0</v>
      </c>
      <c r="S327" s="170"/>
      <c r="T327" s="170">
        <f t="shared" ref="T327:U327" si="803">SUM(T328:T331)</f>
        <v>0</v>
      </c>
      <c r="U327" s="170">
        <f t="shared" si="803"/>
        <v>0</v>
      </c>
      <c r="V327" s="170"/>
      <c r="W327" s="170">
        <f t="shared" ref="W327:X327" si="804">SUM(W328:W331)</f>
        <v>0</v>
      </c>
      <c r="X327" s="170">
        <f t="shared" si="804"/>
        <v>0</v>
      </c>
      <c r="Y327" s="170"/>
      <c r="Z327" s="170">
        <f t="shared" ref="Z327:AA327" si="805">SUM(Z328:Z331)</f>
        <v>0</v>
      </c>
      <c r="AA327" s="170">
        <f t="shared" si="805"/>
        <v>0</v>
      </c>
      <c r="AB327" s="170"/>
      <c r="AC327" s="170">
        <f t="shared" ref="AC327:AD327" si="806">SUM(AC328:AC331)</f>
        <v>0</v>
      </c>
      <c r="AD327" s="170">
        <f t="shared" si="806"/>
        <v>0</v>
      </c>
      <c r="AE327" s="170"/>
      <c r="AF327" s="170">
        <f t="shared" ref="AF327:AH327" si="807">SUM(AF328:AF331)</f>
        <v>0</v>
      </c>
      <c r="AG327" s="170">
        <f t="shared" si="807"/>
        <v>0</v>
      </c>
      <c r="AH327" s="170">
        <f t="shared" si="807"/>
        <v>0</v>
      </c>
      <c r="AI327" s="170">
        <f t="shared" ref="AI327:AJ327" si="808">SUM(AI328:AI331)</f>
        <v>0</v>
      </c>
      <c r="AJ327" s="170">
        <f t="shared" si="808"/>
        <v>0</v>
      </c>
      <c r="AK327" s="170"/>
      <c r="AL327" s="170">
        <f t="shared" ref="AL327:AN327" si="809">SUM(AL328:AL331)</f>
        <v>0</v>
      </c>
      <c r="AM327" s="170">
        <f t="shared" si="809"/>
        <v>0</v>
      </c>
      <c r="AN327" s="170">
        <f t="shared" si="809"/>
        <v>0</v>
      </c>
      <c r="AO327" s="170">
        <f t="shared" ref="AO327:AP327" si="810">SUM(AO328:AO331)</f>
        <v>538.13300000000004</v>
      </c>
      <c r="AP327" s="170">
        <f t="shared" si="810"/>
        <v>538.13300000000004</v>
      </c>
      <c r="AQ327" s="171"/>
      <c r="AR327" s="313"/>
    </row>
    <row r="328" spans="1:44" ht="38.200000000000003" customHeight="1" x14ac:dyDescent="0.3">
      <c r="A328" s="314"/>
      <c r="B328" s="315"/>
      <c r="C328" s="315"/>
      <c r="D328" s="172" t="s">
        <v>37</v>
      </c>
      <c r="E328" s="170">
        <f t="shared" si="745"/>
        <v>0</v>
      </c>
      <c r="F328" s="170">
        <f t="shared" si="746"/>
        <v>0</v>
      </c>
      <c r="G328" s="170" t="e">
        <f t="shared" si="798"/>
        <v>#DIV/0!</v>
      </c>
      <c r="H328" s="169"/>
      <c r="I328" s="169"/>
      <c r="J328" s="174"/>
      <c r="K328" s="169"/>
      <c r="L328" s="169"/>
      <c r="M328" s="174"/>
      <c r="N328" s="169"/>
      <c r="O328" s="169"/>
      <c r="P328" s="174"/>
      <c r="Q328" s="169"/>
      <c r="R328" s="169"/>
      <c r="S328" s="174"/>
      <c r="T328" s="169"/>
      <c r="U328" s="169"/>
      <c r="V328" s="174"/>
      <c r="W328" s="169"/>
      <c r="X328" s="169"/>
      <c r="Y328" s="174"/>
      <c r="Z328" s="169"/>
      <c r="AA328" s="169"/>
      <c r="AB328" s="174"/>
      <c r="AC328" s="169"/>
      <c r="AD328" s="169"/>
      <c r="AE328" s="174"/>
      <c r="AF328" s="169"/>
      <c r="AG328" s="169"/>
      <c r="AH328" s="174"/>
      <c r="AI328" s="169"/>
      <c r="AJ328" s="169"/>
      <c r="AK328" s="169"/>
      <c r="AL328" s="169"/>
      <c r="AM328" s="169"/>
      <c r="AN328" s="174"/>
      <c r="AO328" s="169"/>
      <c r="AP328" s="169"/>
      <c r="AQ328" s="174"/>
      <c r="AR328" s="313"/>
    </row>
    <row r="329" spans="1:44" ht="38.200000000000003" customHeight="1" x14ac:dyDescent="0.3">
      <c r="A329" s="314"/>
      <c r="B329" s="315"/>
      <c r="C329" s="315"/>
      <c r="D329" s="172" t="s">
        <v>2</v>
      </c>
      <c r="E329" s="170">
        <f t="shared" si="745"/>
        <v>0</v>
      </c>
      <c r="F329" s="170">
        <f t="shared" si="746"/>
        <v>0</v>
      </c>
      <c r="G329" s="170" t="e">
        <f t="shared" si="798"/>
        <v>#DIV/0!</v>
      </c>
      <c r="H329" s="169"/>
      <c r="I329" s="169"/>
      <c r="J329" s="174"/>
      <c r="K329" s="169"/>
      <c r="L329" s="169"/>
      <c r="M329" s="174"/>
      <c r="N329" s="169"/>
      <c r="O329" s="169"/>
      <c r="P329" s="174"/>
      <c r="Q329" s="169"/>
      <c r="R329" s="169"/>
      <c r="S329" s="174"/>
      <c r="T329" s="169"/>
      <c r="U329" s="169"/>
      <c r="V329" s="174"/>
      <c r="W329" s="169"/>
      <c r="X329" s="169"/>
      <c r="Y329" s="174"/>
      <c r="Z329" s="169"/>
      <c r="AA329" s="169"/>
      <c r="AB329" s="174"/>
      <c r="AC329" s="169"/>
      <c r="AD329" s="169"/>
      <c r="AE329" s="174"/>
      <c r="AF329" s="169"/>
      <c r="AG329" s="169"/>
      <c r="AH329" s="174"/>
      <c r="AI329" s="169"/>
      <c r="AJ329" s="169"/>
      <c r="AK329" s="174"/>
      <c r="AL329" s="169"/>
      <c r="AM329" s="169"/>
      <c r="AN329" s="174"/>
      <c r="AO329" s="169"/>
      <c r="AP329" s="169"/>
      <c r="AQ329" s="174"/>
      <c r="AR329" s="313"/>
    </row>
    <row r="330" spans="1:44" ht="38.200000000000003" customHeight="1" x14ac:dyDescent="0.3">
      <c r="A330" s="314"/>
      <c r="B330" s="315"/>
      <c r="C330" s="315"/>
      <c r="D330" s="172" t="s">
        <v>449</v>
      </c>
      <c r="E330" s="170">
        <f t="shared" si="745"/>
        <v>538.13300000000004</v>
      </c>
      <c r="F330" s="170">
        <f t="shared" si="746"/>
        <v>538.13300000000004</v>
      </c>
      <c r="G330" s="170">
        <f t="shared" si="798"/>
        <v>100</v>
      </c>
      <c r="H330" s="169"/>
      <c r="I330" s="169"/>
      <c r="J330" s="174"/>
      <c r="K330" s="169"/>
      <c r="L330" s="169"/>
      <c r="M330" s="174"/>
      <c r="N330" s="169"/>
      <c r="O330" s="169"/>
      <c r="P330" s="174"/>
      <c r="Q330" s="169"/>
      <c r="R330" s="169"/>
      <c r="S330" s="174"/>
      <c r="T330" s="169"/>
      <c r="U330" s="169"/>
      <c r="V330" s="174"/>
      <c r="W330" s="169"/>
      <c r="X330" s="169"/>
      <c r="Y330" s="174"/>
      <c r="Z330" s="169"/>
      <c r="AA330" s="169"/>
      <c r="AB330" s="174"/>
      <c r="AC330" s="169"/>
      <c r="AD330" s="169"/>
      <c r="AE330" s="174"/>
      <c r="AF330" s="169"/>
      <c r="AG330" s="169"/>
      <c r="AH330" s="174"/>
      <c r="AI330" s="169"/>
      <c r="AJ330" s="169"/>
      <c r="AK330" s="174"/>
      <c r="AL330" s="169"/>
      <c r="AM330" s="169"/>
      <c r="AN330" s="174"/>
      <c r="AO330" s="169">
        <v>538.13300000000004</v>
      </c>
      <c r="AP330" s="169">
        <v>538.13300000000004</v>
      </c>
      <c r="AQ330" s="174"/>
      <c r="AR330" s="313"/>
    </row>
    <row r="331" spans="1:44" ht="50.25" customHeight="1" x14ac:dyDescent="0.25">
      <c r="A331" s="314"/>
      <c r="B331" s="315"/>
      <c r="C331" s="315"/>
      <c r="D331" s="173" t="s">
        <v>272</v>
      </c>
      <c r="E331" s="170">
        <f t="shared" si="745"/>
        <v>0</v>
      </c>
      <c r="F331" s="170">
        <f t="shared" si="746"/>
        <v>0</v>
      </c>
      <c r="G331" s="170" t="e">
        <f t="shared" si="798"/>
        <v>#DIV/0!</v>
      </c>
      <c r="H331" s="169"/>
      <c r="I331" s="169"/>
      <c r="J331" s="174"/>
      <c r="K331" s="169"/>
      <c r="L331" s="169"/>
      <c r="M331" s="174"/>
      <c r="N331" s="169"/>
      <c r="O331" s="169"/>
      <c r="P331" s="174"/>
      <c r="Q331" s="169"/>
      <c r="R331" s="169"/>
      <c r="S331" s="174"/>
      <c r="T331" s="169"/>
      <c r="U331" s="169"/>
      <c r="V331" s="174"/>
      <c r="W331" s="169"/>
      <c r="X331" s="169"/>
      <c r="Y331" s="174"/>
      <c r="Z331" s="169"/>
      <c r="AA331" s="169"/>
      <c r="AB331" s="174"/>
      <c r="AC331" s="169"/>
      <c r="AD331" s="169"/>
      <c r="AE331" s="174"/>
      <c r="AF331" s="169"/>
      <c r="AG331" s="169"/>
      <c r="AH331" s="174"/>
      <c r="AI331" s="169"/>
      <c r="AJ331" s="169"/>
      <c r="AK331" s="174"/>
      <c r="AL331" s="169"/>
      <c r="AM331" s="169"/>
      <c r="AN331" s="174"/>
      <c r="AO331" s="169"/>
      <c r="AP331" s="169"/>
      <c r="AQ331" s="174"/>
      <c r="AR331" s="313"/>
    </row>
    <row r="332" spans="1:44" s="116" customFormat="1" ht="22.25" customHeight="1" x14ac:dyDescent="0.3">
      <c r="A332" s="314" t="s">
        <v>487</v>
      </c>
      <c r="B332" s="315" t="s">
        <v>491</v>
      </c>
      <c r="C332" s="315" t="s">
        <v>438</v>
      </c>
      <c r="D332" s="176" t="s">
        <v>41</v>
      </c>
      <c r="E332" s="170">
        <f t="shared" si="745"/>
        <v>492</v>
      </c>
      <c r="F332" s="170">
        <f t="shared" si="746"/>
        <v>492</v>
      </c>
      <c r="G332" s="170">
        <f t="shared" ref="G332:G341" si="811">F332/E332*100</f>
        <v>100</v>
      </c>
      <c r="H332" s="170">
        <f>SUM(H333:H336)</f>
        <v>0</v>
      </c>
      <c r="I332" s="170">
        <f t="shared" ref="I332" si="812">SUM(I333:I336)</f>
        <v>0</v>
      </c>
      <c r="J332" s="170"/>
      <c r="K332" s="170">
        <f t="shared" ref="K332:L332" si="813">SUM(K333:K336)</f>
        <v>0</v>
      </c>
      <c r="L332" s="170">
        <f t="shared" si="813"/>
        <v>0</v>
      </c>
      <c r="M332" s="170"/>
      <c r="N332" s="170">
        <f t="shared" ref="N332:O332" si="814">SUM(N333:N336)</f>
        <v>0</v>
      </c>
      <c r="O332" s="170">
        <f t="shared" si="814"/>
        <v>0</v>
      </c>
      <c r="P332" s="170"/>
      <c r="Q332" s="170">
        <f t="shared" ref="Q332:R332" si="815">SUM(Q333:Q336)</f>
        <v>0</v>
      </c>
      <c r="R332" s="170">
        <f t="shared" si="815"/>
        <v>0</v>
      </c>
      <c r="S332" s="170"/>
      <c r="T332" s="170">
        <f t="shared" ref="T332:U332" si="816">SUM(T333:T336)</f>
        <v>0</v>
      </c>
      <c r="U332" s="170">
        <f t="shared" si="816"/>
        <v>0</v>
      </c>
      <c r="V332" s="170"/>
      <c r="W332" s="170">
        <f t="shared" ref="W332:X332" si="817">SUM(W333:W336)</f>
        <v>0</v>
      </c>
      <c r="X332" s="170">
        <f t="shared" si="817"/>
        <v>0</v>
      </c>
      <c r="Y332" s="170"/>
      <c r="Z332" s="170">
        <f t="shared" ref="Z332:AA332" si="818">SUM(Z333:Z336)</f>
        <v>0</v>
      </c>
      <c r="AA332" s="170">
        <f t="shared" si="818"/>
        <v>0</v>
      </c>
      <c r="AB332" s="170"/>
      <c r="AC332" s="170">
        <f t="shared" ref="AC332:AD332" si="819">SUM(AC333:AC336)</f>
        <v>0</v>
      </c>
      <c r="AD332" s="170">
        <f t="shared" si="819"/>
        <v>0</v>
      </c>
      <c r="AE332" s="170"/>
      <c r="AF332" s="170">
        <f t="shared" ref="AF332:AH332" si="820">SUM(AF333:AF336)</f>
        <v>0</v>
      </c>
      <c r="AG332" s="170">
        <f t="shared" si="820"/>
        <v>0</v>
      </c>
      <c r="AH332" s="170">
        <f t="shared" si="820"/>
        <v>0</v>
      </c>
      <c r="AI332" s="170">
        <f t="shared" ref="AI332:AJ332" si="821">SUM(AI333:AI336)</f>
        <v>0</v>
      </c>
      <c r="AJ332" s="170">
        <f t="shared" si="821"/>
        <v>0</v>
      </c>
      <c r="AK332" s="170"/>
      <c r="AL332" s="170">
        <f t="shared" ref="AL332:AN332" si="822">SUM(AL333:AL336)</f>
        <v>0</v>
      </c>
      <c r="AM332" s="170">
        <f t="shared" si="822"/>
        <v>0</v>
      </c>
      <c r="AN332" s="170">
        <f t="shared" si="822"/>
        <v>0</v>
      </c>
      <c r="AO332" s="170">
        <f t="shared" ref="AO332:AP332" si="823">SUM(AO333:AO336)</f>
        <v>492</v>
      </c>
      <c r="AP332" s="170">
        <f t="shared" si="823"/>
        <v>492</v>
      </c>
      <c r="AQ332" s="171"/>
      <c r="AR332" s="313"/>
    </row>
    <row r="333" spans="1:44" x14ac:dyDescent="0.3">
      <c r="A333" s="314"/>
      <c r="B333" s="315"/>
      <c r="C333" s="315"/>
      <c r="D333" s="172" t="s">
        <v>37</v>
      </c>
      <c r="E333" s="170">
        <f t="shared" si="745"/>
        <v>0</v>
      </c>
      <c r="F333" s="170">
        <f t="shared" si="746"/>
        <v>0</v>
      </c>
      <c r="G333" s="170" t="e">
        <f t="shared" si="811"/>
        <v>#DIV/0!</v>
      </c>
      <c r="H333" s="169"/>
      <c r="I333" s="169"/>
      <c r="J333" s="174"/>
      <c r="K333" s="169"/>
      <c r="L333" s="169"/>
      <c r="M333" s="174"/>
      <c r="N333" s="169"/>
      <c r="O333" s="169"/>
      <c r="P333" s="174"/>
      <c r="Q333" s="169"/>
      <c r="R333" s="169"/>
      <c r="S333" s="174"/>
      <c r="T333" s="169"/>
      <c r="U333" s="169"/>
      <c r="V333" s="174"/>
      <c r="W333" s="169"/>
      <c r="X333" s="169"/>
      <c r="Y333" s="174"/>
      <c r="Z333" s="169"/>
      <c r="AA333" s="169"/>
      <c r="AB333" s="174"/>
      <c r="AC333" s="169"/>
      <c r="AD333" s="169"/>
      <c r="AE333" s="174"/>
      <c r="AF333" s="169"/>
      <c r="AG333" s="169"/>
      <c r="AH333" s="174"/>
      <c r="AI333" s="169"/>
      <c r="AJ333" s="169"/>
      <c r="AK333" s="169"/>
      <c r="AL333" s="169"/>
      <c r="AM333" s="169"/>
      <c r="AN333" s="174"/>
      <c r="AO333" s="169"/>
      <c r="AP333" s="169"/>
      <c r="AQ333" s="174"/>
      <c r="AR333" s="313"/>
    </row>
    <row r="334" spans="1:44" ht="31.15" customHeight="1" x14ac:dyDescent="0.3">
      <c r="A334" s="314"/>
      <c r="B334" s="315"/>
      <c r="C334" s="315"/>
      <c r="D334" s="172" t="s">
        <v>2</v>
      </c>
      <c r="E334" s="170">
        <f t="shared" si="745"/>
        <v>492</v>
      </c>
      <c r="F334" s="170">
        <f t="shared" si="746"/>
        <v>492</v>
      </c>
      <c r="G334" s="170">
        <f t="shared" si="811"/>
        <v>100</v>
      </c>
      <c r="H334" s="169"/>
      <c r="I334" s="169"/>
      <c r="J334" s="174"/>
      <c r="K334" s="169"/>
      <c r="L334" s="169"/>
      <c r="M334" s="174"/>
      <c r="N334" s="169"/>
      <c r="O334" s="169"/>
      <c r="P334" s="174"/>
      <c r="Q334" s="169"/>
      <c r="R334" s="169"/>
      <c r="S334" s="174"/>
      <c r="T334" s="169"/>
      <c r="U334" s="169"/>
      <c r="V334" s="174"/>
      <c r="W334" s="169"/>
      <c r="X334" s="169"/>
      <c r="Y334" s="174"/>
      <c r="Z334" s="169"/>
      <c r="AA334" s="169"/>
      <c r="AB334" s="174"/>
      <c r="AC334" s="169"/>
      <c r="AD334" s="169"/>
      <c r="AE334" s="174"/>
      <c r="AF334" s="169"/>
      <c r="AG334" s="169"/>
      <c r="AH334" s="174"/>
      <c r="AI334" s="169"/>
      <c r="AJ334" s="169"/>
      <c r="AK334" s="174"/>
      <c r="AL334" s="169"/>
      <c r="AM334" s="169"/>
      <c r="AN334" s="174"/>
      <c r="AO334" s="169">
        <v>492</v>
      </c>
      <c r="AP334" s="169">
        <v>492</v>
      </c>
      <c r="AQ334" s="174"/>
      <c r="AR334" s="313"/>
    </row>
    <row r="335" spans="1:44" ht="21.8" customHeight="1" x14ac:dyDescent="0.3">
      <c r="A335" s="314"/>
      <c r="B335" s="315"/>
      <c r="C335" s="315"/>
      <c r="D335" s="172" t="s">
        <v>43</v>
      </c>
      <c r="E335" s="170">
        <f t="shared" si="745"/>
        <v>0</v>
      </c>
      <c r="F335" s="170">
        <f t="shared" si="746"/>
        <v>0</v>
      </c>
      <c r="G335" s="170" t="e">
        <f t="shared" si="811"/>
        <v>#DIV/0!</v>
      </c>
      <c r="H335" s="169"/>
      <c r="I335" s="169"/>
      <c r="J335" s="174"/>
      <c r="K335" s="169"/>
      <c r="L335" s="169"/>
      <c r="M335" s="174"/>
      <c r="N335" s="169"/>
      <c r="O335" s="169"/>
      <c r="P335" s="174"/>
      <c r="Q335" s="169"/>
      <c r="R335" s="169"/>
      <c r="S335" s="174"/>
      <c r="T335" s="169"/>
      <c r="U335" s="169"/>
      <c r="V335" s="174"/>
      <c r="W335" s="169"/>
      <c r="X335" s="169"/>
      <c r="Y335" s="174"/>
      <c r="Z335" s="169"/>
      <c r="AA335" s="169"/>
      <c r="AB335" s="174"/>
      <c r="AC335" s="169"/>
      <c r="AD335" s="169"/>
      <c r="AE335" s="174"/>
      <c r="AF335" s="169"/>
      <c r="AG335" s="169"/>
      <c r="AH335" s="174"/>
      <c r="AI335" s="169"/>
      <c r="AJ335" s="169"/>
      <c r="AK335" s="174"/>
      <c r="AL335" s="169"/>
      <c r="AM335" s="169"/>
      <c r="AN335" s="174"/>
      <c r="AO335" s="169"/>
      <c r="AP335" s="169"/>
      <c r="AQ335" s="174"/>
      <c r="AR335" s="313"/>
    </row>
    <row r="336" spans="1:44" ht="30.05" customHeight="1" x14ac:dyDescent="0.25">
      <c r="A336" s="314"/>
      <c r="B336" s="315"/>
      <c r="C336" s="315"/>
      <c r="D336" s="173" t="s">
        <v>272</v>
      </c>
      <c r="E336" s="170">
        <f t="shared" si="745"/>
        <v>0</v>
      </c>
      <c r="F336" s="170">
        <f t="shared" si="746"/>
        <v>0</v>
      </c>
      <c r="G336" s="170" t="e">
        <f t="shared" si="811"/>
        <v>#DIV/0!</v>
      </c>
      <c r="H336" s="169"/>
      <c r="I336" s="169"/>
      <c r="J336" s="174"/>
      <c r="K336" s="169"/>
      <c r="L336" s="169"/>
      <c r="M336" s="174"/>
      <c r="N336" s="169"/>
      <c r="O336" s="169"/>
      <c r="P336" s="174"/>
      <c r="Q336" s="169"/>
      <c r="R336" s="169"/>
      <c r="S336" s="174"/>
      <c r="T336" s="169"/>
      <c r="U336" s="169"/>
      <c r="V336" s="174"/>
      <c r="W336" s="169"/>
      <c r="X336" s="169"/>
      <c r="Y336" s="174"/>
      <c r="Z336" s="169"/>
      <c r="AA336" s="169"/>
      <c r="AB336" s="174"/>
      <c r="AC336" s="169"/>
      <c r="AD336" s="169"/>
      <c r="AE336" s="174"/>
      <c r="AF336" s="169"/>
      <c r="AG336" s="169"/>
      <c r="AH336" s="174"/>
      <c r="AI336" s="169"/>
      <c r="AJ336" s="169"/>
      <c r="AK336" s="174"/>
      <c r="AL336" s="169"/>
      <c r="AM336" s="169"/>
      <c r="AN336" s="174"/>
      <c r="AO336" s="169"/>
      <c r="AP336" s="169"/>
      <c r="AQ336" s="174"/>
      <c r="AR336" s="313"/>
    </row>
    <row r="337" spans="1:44" s="116" customFormat="1" ht="22.25" customHeight="1" x14ac:dyDescent="0.3">
      <c r="A337" s="314" t="s">
        <v>488</v>
      </c>
      <c r="B337" s="315" t="s">
        <v>532</v>
      </c>
      <c r="C337" s="315" t="s">
        <v>438</v>
      </c>
      <c r="D337" s="176" t="s">
        <v>41</v>
      </c>
      <c r="E337" s="170">
        <f t="shared" si="745"/>
        <v>1.1180000000000001</v>
      </c>
      <c r="F337" s="170">
        <f t="shared" si="746"/>
        <v>1.1180000000000001</v>
      </c>
      <c r="G337" s="170">
        <f t="shared" si="811"/>
        <v>100</v>
      </c>
      <c r="H337" s="170">
        <f>SUM(H338:H341)</f>
        <v>0</v>
      </c>
      <c r="I337" s="170">
        <f t="shared" ref="I337" si="824">SUM(I338:I341)</f>
        <v>0</v>
      </c>
      <c r="J337" s="170"/>
      <c r="K337" s="170">
        <f t="shared" ref="K337:L337" si="825">SUM(K338:K341)</f>
        <v>0</v>
      </c>
      <c r="L337" s="170">
        <f t="shared" si="825"/>
        <v>0</v>
      </c>
      <c r="M337" s="170"/>
      <c r="N337" s="170">
        <f t="shared" ref="N337:O337" si="826">SUM(N338:N341)</f>
        <v>0</v>
      </c>
      <c r="O337" s="170">
        <f t="shared" si="826"/>
        <v>0</v>
      </c>
      <c r="P337" s="170"/>
      <c r="Q337" s="170">
        <f t="shared" ref="Q337:R337" si="827">SUM(Q338:Q341)</f>
        <v>0</v>
      </c>
      <c r="R337" s="170">
        <f t="shared" si="827"/>
        <v>0</v>
      </c>
      <c r="S337" s="170"/>
      <c r="T337" s="170">
        <f t="shared" ref="T337:U337" si="828">SUM(T338:T341)</f>
        <v>0</v>
      </c>
      <c r="U337" s="170">
        <f t="shared" si="828"/>
        <v>0</v>
      </c>
      <c r="V337" s="170"/>
      <c r="W337" s="170">
        <f t="shared" ref="W337:X337" si="829">SUM(W338:W341)</f>
        <v>0</v>
      </c>
      <c r="X337" s="170">
        <f t="shared" si="829"/>
        <v>0</v>
      </c>
      <c r="Y337" s="170"/>
      <c r="Z337" s="170">
        <f t="shared" ref="Z337:AA337" si="830">SUM(Z338:Z341)</f>
        <v>0</v>
      </c>
      <c r="AA337" s="170">
        <f t="shared" si="830"/>
        <v>0</v>
      </c>
      <c r="AB337" s="170"/>
      <c r="AC337" s="170">
        <f t="shared" ref="AC337:AD337" si="831">SUM(AC338:AC341)</f>
        <v>0</v>
      </c>
      <c r="AD337" s="170">
        <f t="shared" si="831"/>
        <v>0</v>
      </c>
      <c r="AE337" s="170"/>
      <c r="AF337" s="170">
        <f t="shared" ref="AF337:AH337" si="832">SUM(AF338:AF341)</f>
        <v>0</v>
      </c>
      <c r="AG337" s="170">
        <f t="shared" si="832"/>
        <v>0</v>
      </c>
      <c r="AH337" s="170">
        <f t="shared" si="832"/>
        <v>0</v>
      </c>
      <c r="AI337" s="170">
        <f t="shared" ref="AI337:AJ337" si="833">SUM(AI338:AI341)</f>
        <v>1.1180000000000001</v>
      </c>
      <c r="AJ337" s="170">
        <f t="shared" si="833"/>
        <v>1.1180000000000001</v>
      </c>
      <c r="AK337" s="170"/>
      <c r="AL337" s="170">
        <f t="shared" ref="AL337:AN337" si="834">SUM(AL338:AL341)</f>
        <v>0</v>
      </c>
      <c r="AM337" s="170">
        <f t="shared" si="834"/>
        <v>0</v>
      </c>
      <c r="AN337" s="170">
        <f t="shared" si="834"/>
        <v>0</v>
      </c>
      <c r="AO337" s="170">
        <f t="shared" ref="AO337:AP337" si="835">SUM(AO338:AO341)</f>
        <v>0</v>
      </c>
      <c r="AP337" s="170">
        <f t="shared" si="835"/>
        <v>0</v>
      </c>
      <c r="AQ337" s="171"/>
      <c r="AR337" s="313"/>
    </row>
    <row r="338" spans="1:44" x14ac:dyDescent="0.3">
      <c r="A338" s="314"/>
      <c r="B338" s="315"/>
      <c r="C338" s="315"/>
      <c r="D338" s="172" t="s">
        <v>37</v>
      </c>
      <c r="E338" s="170">
        <f t="shared" si="745"/>
        <v>0</v>
      </c>
      <c r="F338" s="170">
        <f t="shared" si="746"/>
        <v>0</v>
      </c>
      <c r="G338" s="170" t="e">
        <f t="shared" si="811"/>
        <v>#DIV/0!</v>
      </c>
      <c r="H338" s="169"/>
      <c r="I338" s="169"/>
      <c r="J338" s="174"/>
      <c r="K338" s="169"/>
      <c r="L338" s="169"/>
      <c r="M338" s="174"/>
      <c r="N338" s="169"/>
      <c r="O338" s="169"/>
      <c r="P338" s="174"/>
      <c r="Q338" s="169"/>
      <c r="R338" s="169"/>
      <c r="S338" s="174"/>
      <c r="T338" s="169"/>
      <c r="U338" s="169"/>
      <c r="V338" s="174"/>
      <c r="W338" s="169"/>
      <c r="X338" s="169"/>
      <c r="Y338" s="174"/>
      <c r="Z338" s="169"/>
      <c r="AA338" s="169"/>
      <c r="AB338" s="174"/>
      <c r="AC338" s="169"/>
      <c r="AD338" s="169"/>
      <c r="AE338" s="174"/>
      <c r="AF338" s="169"/>
      <c r="AG338" s="169"/>
      <c r="AH338" s="174"/>
      <c r="AI338" s="169"/>
      <c r="AJ338" s="169"/>
      <c r="AK338" s="169"/>
      <c r="AL338" s="169"/>
      <c r="AM338" s="169"/>
      <c r="AN338" s="174"/>
      <c r="AO338" s="169"/>
      <c r="AP338" s="169"/>
      <c r="AQ338" s="174"/>
      <c r="AR338" s="313"/>
    </row>
    <row r="339" spans="1:44" ht="31.15" customHeight="1" x14ac:dyDescent="0.3">
      <c r="A339" s="314"/>
      <c r="B339" s="315"/>
      <c r="C339" s="315"/>
      <c r="D339" s="172" t="s">
        <v>2</v>
      </c>
      <c r="E339" s="170">
        <f t="shared" si="745"/>
        <v>0</v>
      </c>
      <c r="F339" s="170">
        <f t="shared" si="746"/>
        <v>0</v>
      </c>
      <c r="G339" s="170" t="e">
        <f t="shared" si="811"/>
        <v>#DIV/0!</v>
      </c>
      <c r="H339" s="169"/>
      <c r="I339" s="169"/>
      <c r="J339" s="174"/>
      <c r="K339" s="169"/>
      <c r="L339" s="169"/>
      <c r="M339" s="174"/>
      <c r="N339" s="169"/>
      <c r="O339" s="169"/>
      <c r="P339" s="174"/>
      <c r="Q339" s="169"/>
      <c r="R339" s="169"/>
      <c r="S339" s="174"/>
      <c r="T339" s="169"/>
      <c r="U339" s="169"/>
      <c r="V339" s="174"/>
      <c r="W339" s="169"/>
      <c r="X339" s="169"/>
      <c r="Y339" s="174"/>
      <c r="Z339" s="169"/>
      <c r="AA339" s="169"/>
      <c r="AB339" s="174"/>
      <c r="AC339" s="169"/>
      <c r="AD339" s="169"/>
      <c r="AE339" s="174"/>
      <c r="AF339" s="169"/>
      <c r="AG339" s="169"/>
      <c r="AH339" s="174"/>
      <c r="AI339" s="169"/>
      <c r="AJ339" s="169"/>
      <c r="AK339" s="174"/>
      <c r="AL339" s="169"/>
      <c r="AM339" s="169"/>
      <c r="AN339" s="174"/>
      <c r="AO339" s="169"/>
      <c r="AP339" s="169"/>
      <c r="AQ339" s="174"/>
      <c r="AR339" s="313"/>
    </row>
    <row r="340" spans="1:44" ht="21.8" customHeight="1" x14ac:dyDescent="0.3">
      <c r="A340" s="314"/>
      <c r="B340" s="315"/>
      <c r="C340" s="315"/>
      <c r="D340" s="172" t="s">
        <v>43</v>
      </c>
      <c r="E340" s="170">
        <f t="shared" si="745"/>
        <v>1.1180000000000001</v>
      </c>
      <c r="F340" s="170">
        <f t="shared" si="746"/>
        <v>1.1180000000000001</v>
      </c>
      <c r="G340" s="170">
        <f t="shared" si="811"/>
        <v>100</v>
      </c>
      <c r="H340" s="169"/>
      <c r="I340" s="169"/>
      <c r="J340" s="174"/>
      <c r="K340" s="169"/>
      <c r="L340" s="169"/>
      <c r="M340" s="174"/>
      <c r="N340" s="169"/>
      <c r="O340" s="169"/>
      <c r="P340" s="174"/>
      <c r="Q340" s="169"/>
      <c r="R340" s="169"/>
      <c r="S340" s="174"/>
      <c r="T340" s="169"/>
      <c r="U340" s="169"/>
      <c r="V340" s="174"/>
      <c r="W340" s="169"/>
      <c r="X340" s="169"/>
      <c r="Y340" s="174"/>
      <c r="Z340" s="169"/>
      <c r="AA340" s="169"/>
      <c r="AB340" s="174"/>
      <c r="AC340" s="169"/>
      <c r="AD340" s="169"/>
      <c r="AE340" s="174"/>
      <c r="AF340" s="169"/>
      <c r="AG340" s="169"/>
      <c r="AH340" s="174"/>
      <c r="AI340" s="169">
        <v>1.1180000000000001</v>
      </c>
      <c r="AJ340" s="169">
        <v>1.1180000000000001</v>
      </c>
      <c r="AK340" s="174"/>
      <c r="AL340" s="169"/>
      <c r="AM340" s="169"/>
      <c r="AN340" s="174"/>
      <c r="AO340" s="169"/>
      <c r="AP340" s="169"/>
      <c r="AQ340" s="174"/>
      <c r="AR340" s="313"/>
    </row>
    <row r="341" spans="1:44" ht="30.05" customHeight="1" x14ac:dyDescent="0.25">
      <c r="A341" s="314"/>
      <c r="B341" s="315"/>
      <c r="C341" s="315"/>
      <c r="D341" s="173" t="s">
        <v>272</v>
      </c>
      <c r="E341" s="170">
        <f t="shared" si="745"/>
        <v>0</v>
      </c>
      <c r="F341" s="170">
        <f t="shared" si="746"/>
        <v>0</v>
      </c>
      <c r="G341" s="170" t="e">
        <f t="shared" si="811"/>
        <v>#DIV/0!</v>
      </c>
      <c r="H341" s="169"/>
      <c r="I341" s="169"/>
      <c r="J341" s="174"/>
      <c r="K341" s="169"/>
      <c r="L341" s="169"/>
      <c r="M341" s="174"/>
      <c r="N341" s="169"/>
      <c r="O341" s="169"/>
      <c r="P341" s="174"/>
      <c r="Q341" s="169"/>
      <c r="R341" s="169"/>
      <c r="S341" s="174"/>
      <c r="T341" s="169"/>
      <c r="U341" s="169"/>
      <c r="V341" s="174"/>
      <c r="W341" s="169"/>
      <c r="X341" s="169"/>
      <c r="Y341" s="174"/>
      <c r="Z341" s="169"/>
      <c r="AA341" s="169"/>
      <c r="AB341" s="174"/>
      <c r="AC341" s="169"/>
      <c r="AD341" s="169"/>
      <c r="AE341" s="174"/>
      <c r="AF341" s="169"/>
      <c r="AG341" s="169"/>
      <c r="AH341" s="174"/>
      <c r="AI341" s="169"/>
      <c r="AJ341" s="169"/>
      <c r="AK341" s="174"/>
      <c r="AL341" s="169"/>
      <c r="AM341" s="169"/>
      <c r="AN341" s="174"/>
      <c r="AO341" s="169"/>
      <c r="AP341" s="169"/>
      <c r="AQ341" s="174"/>
      <c r="AR341" s="313"/>
    </row>
    <row r="342" spans="1:44" s="116" customFormat="1" ht="22.25" customHeight="1" x14ac:dyDescent="0.3">
      <c r="A342" s="314" t="s">
        <v>489</v>
      </c>
      <c r="B342" s="315" t="s">
        <v>533</v>
      </c>
      <c r="C342" s="315" t="s">
        <v>438</v>
      </c>
      <c r="D342" s="176" t="s">
        <v>41</v>
      </c>
      <c r="E342" s="170">
        <f t="shared" si="745"/>
        <v>1374</v>
      </c>
      <c r="F342" s="170">
        <f t="shared" si="746"/>
        <v>1374</v>
      </c>
      <c r="G342" s="170">
        <f t="shared" ref="G342:G346" si="836">F342/E342*100</f>
        <v>100</v>
      </c>
      <c r="H342" s="170">
        <f>SUM(H343:H346)</f>
        <v>0</v>
      </c>
      <c r="I342" s="170">
        <f t="shared" ref="I342" si="837">SUM(I343:I346)</f>
        <v>0</v>
      </c>
      <c r="J342" s="170"/>
      <c r="K342" s="170">
        <f t="shared" ref="K342:L342" si="838">SUM(K343:K346)</f>
        <v>0</v>
      </c>
      <c r="L342" s="170">
        <f t="shared" si="838"/>
        <v>0</v>
      </c>
      <c r="M342" s="170"/>
      <c r="N342" s="170">
        <f t="shared" ref="N342:O342" si="839">SUM(N343:N346)</f>
        <v>0</v>
      </c>
      <c r="O342" s="170">
        <f t="shared" si="839"/>
        <v>0</v>
      </c>
      <c r="P342" s="170"/>
      <c r="Q342" s="170">
        <f t="shared" ref="Q342:R342" si="840">SUM(Q343:Q346)</f>
        <v>0</v>
      </c>
      <c r="R342" s="170">
        <f t="shared" si="840"/>
        <v>0</v>
      </c>
      <c r="S342" s="170"/>
      <c r="T342" s="170">
        <f t="shared" ref="T342:U342" si="841">SUM(T343:T346)</f>
        <v>0</v>
      </c>
      <c r="U342" s="170">
        <f t="shared" si="841"/>
        <v>0</v>
      </c>
      <c r="V342" s="170"/>
      <c r="W342" s="170">
        <f t="shared" ref="W342:X342" si="842">SUM(W343:W346)</f>
        <v>0</v>
      </c>
      <c r="X342" s="170">
        <f t="shared" si="842"/>
        <v>0</v>
      </c>
      <c r="Y342" s="170"/>
      <c r="Z342" s="170">
        <f t="shared" ref="Z342:AA342" si="843">SUM(Z343:Z346)</f>
        <v>0</v>
      </c>
      <c r="AA342" s="170">
        <f t="shared" si="843"/>
        <v>0</v>
      </c>
      <c r="AB342" s="170"/>
      <c r="AC342" s="170">
        <f t="shared" ref="AC342:AD342" si="844">SUM(AC343:AC346)</f>
        <v>0</v>
      </c>
      <c r="AD342" s="170">
        <f t="shared" si="844"/>
        <v>0</v>
      </c>
      <c r="AE342" s="170"/>
      <c r="AF342" s="170">
        <f t="shared" ref="AF342:AH342" si="845">SUM(AF343:AF346)</f>
        <v>0</v>
      </c>
      <c r="AG342" s="170">
        <f t="shared" si="845"/>
        <v>0</v>
      </c>
      <c r="AH342" s="170">
        <f t="shared" si="845"/>
        <v>0</v>
      </c>
      <c r="AI342" s="170">
        <f t="shared" ref="AI342:AJ342" si="846">SUM(AI343:AI346)</f>
        <v>0</v>
      </c>
      <c r="AJ342" s="170">
        <f t="shared" si="846"/>
        <v>0</v>
      </c>
      <c r="AK342" s="170"/>
      <c r="AL342" s="170">
        <f t="shared" ref="AL342:AN342" si="847">SUM(AL343:AL346)</f>
        <v>0</v>
      </c>
      <c r="AM342" s="170">
        <f t="shared" si="847"/>
        <v>0</v>
      </c>
      <c r="AN342" s="170">
        <f t="shared" si="847"/>
        <v>0</v>
      </c>
      <c r="AO342" s="170">
        <f t="shared" ref="AO342:AP342" si="848">SUM(AO343:AO346)</f>
        <v>1374</v>
      </c>
      <c r="AP342" s="170">
        <f t="shared" si="848"/>
        <v>1374</v>
      </c>
      <c r="AQ342" s="171"/>
      <c r="AR342" s="313"/>
    </row>
    <row r="343" spans="1:44" x14ac:dyDescent="0.3">
      <c r="A343" s="314"/>
      <c r="B343" s="315"/>
      <c r="C343" s="315"/>
      <c r="D343" s="172" t="s">
        <v>37</v>
      </c>
      <c r="E343" s="170">
        <f t="shared" si="745"/>
        <v>0</v>
      </c>
      <c r="F343" s="170">
        <f t="shared" si="746"/>
        <v>0</v>
      </c>
      <c r="G343" s="170" t="e">
        <f t="shared" si="836"/>
        <v>#DIV/0!</v>
      </c>
      <c r="H343" s="169"/>
      <c r="I343" s="169"/>
      <c r="J343" s="174"/>
      <c r="K343" s="169"/>
      <c r="L343" s="169"/>
      <c r="M343" s="174"/>
      <c r="N343" s="169"/>
      <c r="O343" s="169"/>
      <c r="P343" s="174"/>
      <c r="Q343" s="169"/>
      <c r="R343" s="169"/>
      <c r="S343" s="174"/>
      <c r="T343" s="169"/>
      <c r="U343" s="169"/>
      <c r="V343" s="174"/>
      <c r="W343" s="169"/>
      <c r="X343" s="169"/>
      <c r="Y343" s="174"/>
      <c r="Z343" s="169"/>
      <c r="AA343" s="169"/>
      <c r="AB343" s="174"/>
      <c r="AC343" s="169"/>
      <c r="AD343" s="169"/>
      <c r="AE343" s="174"/>
      <c r="AF343" s="169"/>
      <c r="AG343" s="169"/>
      <c r="AH343" s="174"/>
      <c r="AI343" s="169"/>
      <c r="AJ343" s="169"/>
      <c r="AK343" s="169"/>
      <c r="AL343" s="169"/>
      <c r="AM343" s="169"/>
      <c r="AN343" s="174"/>
      <c r="AO343" s="169"/>
      <c r="AP343" s="169"/>
      <c r="AQ343" s="174"/>
      <c r="AR343" s="313"/>
    </row>
    <row r="344" spans="1:44" ht="31.15" customHeight="1" x14ac:dyDescent="0.3">
      <c r="A344" s="314"/>
      <c r="B344" s="315"/>
      <c r="C344" s="315"/>
      <c r="D344" s="172" t="s">
        <v>2</v>
      </c>
      <c r="E344" s="170">
        <f t="shared" si="745"/>
        <v>1374</v>
      </c>
      <c r="F344" s="170">
        <f t="shared" si="746"/>
        <v>1374</v>
      </c>
      <c r="G344" s="170">
        <f t="shared" si="836"/>
        <v>100</v>
      </c>
      <c r="H344" s="169"/>
      <c r="I344" s="169"/>
      <c r="J344" s="174"/>
      <c r="K344" s="169"/>
      <c r="L344" s="169"/>
      <c r="M344" s="174"/>
      <c r="N344" s="169"/>
      <c r="O344" s="169"/>
      <c r="P344" s="174"/>
      <c r="Q344" s="169"/>
      <c r="R344" s="169"/>
      <c r="S344" s="174"/>
      <c r="T344" s="169"/>
      <c r="U344" s="169"/>
      <c r="V344" s="174"/>
      <c r="W344" s="169"/>
      <c r="X344" s="169"/>
      <c r="Y344" s="174"/>
      <c r="Z344" s="169"/>
      <c r="AA344" s="169"/>
      <c r="AB344" s="174"/>
      <c r="AC344" s="169"/>
      <c r="AD344" s="169"/>
      <c r="AE344" s="174"/>
      <c r="AF344" s="169"/>
      <c r="AG344" s="169"/>
      <c r="AH344" s="174"/>
      <c r="AI344" s="169"/>
      <c r="AJ344" s="169"/>
      <c r="AK344" s="174"/>
      <c r="AL344" s="169"/>
      <c r="AM344" s="169"/>
      <c r="AN344" s="174"/>
      <c r="AO344" s="169">
        <v>1374</v>
      </c>
      <c r="AP344" s="169">
        <v>1374</v>
      </c>
      <c r="AQ344" s="174"/>
      <c r="AR344" s="313"/>
    </row>
    <row r="345" spans="1:44" ht="21.8" customHeight="1" x14ac:dyDescent="0.3">
      <c r="A345" s="314"/>
      <c r="B345" s="315"/>
      <c r="C345" s="315"/>
      <c r="D345" s="172" t="s">
        <v>43</v>
      </c>
      <c r="E345" s="170">
        <f t="shared" si="745"/>
        <v>0</v>
      </c>
      <c r="F345" s="170">
        <f t="shared" si="746"/>
        <v>0</v>
      </c>
      <c r="G345" s="170" t="e">
        <f t="shared" si="836"/>
        <v>#DIV/0!</v>
      </c>
      <c r="H345" s="169"/>
      <c r="I345" s="169"/>
      <c r="J345" s="174"/>
      <c r="K345" s="169"/>
      <c r="L345" s="169"/>
      <c r="M345" s="174"/>
      <c r="N345" s="169"/>
      <c r="O345" s="169"/>
      <c r="P345" s="174"/>
      <c r="Q345" s="169"/>
      <c r="R345" s="169"/>
      <c r="S345" s="174"/>
      <c r="T345" s="169"/>
      <c r="U345" s="169"/>
      <c r="V345" s="174"/>
      <c r="W345" s="169"/>
      <c r="X345" s="169"/>
      <c r="Y345" s="174"/>
      <c r="Z345" s="169"/>
      <c r="AA345" s="169"/>
      <c r="AB345" s="174"/>
      <c r="AC345" s="169"/>
      <c r="AD345" s="169"/>
      <c r="AE345" s="174"/>
      <c r="AF345" s="169"/>
      <c r="AG345" s="169"/>
      <c r="AH345" s="174"/>
      <c r="AI345" s="169"/>
      <c r="AJ345" s="169"/>
      <c r="AK345" s="174"/>
      <c r="AL345" s="169"/>
      <c r="AM345" s="169"/>
      <c r="AN345" s="174"/>
      <c r="AO345" s="169"/>
      <c r="AP345" s="169"/>
      <c r="AQ345" s="174"/>
      <c r="AR345" s="313"/>
    </row>
    <row r="346" spans="1:44" ht="30.05" customHeight="1" x14ac:dyDescent="0.25">
      <c r="A346" s="314"/>
      <c r="B346" s="315"/>
      <c r="C346" s="315"/>
      <c r="D346" s="173" t="s">
        <v>272</v>
      </c>
      <c r="E346" s="170">
        <f t="shared" si="745"/>
        <v>0</v>
      </c>
      <c r="F346" s="170">
        <f t="shared" si="746"/>
        <v>0</v>
      </c>
      <c r="G346" s="170" t="e">
        <f t="shared" si="836"/>
        <v>#DIV/0!</v>
      </c>
      <c r="H346" s="169"/>
      <c r="I346" s="169"/>
      <c r="J346" s="174"/>
      <c r="K346" s="169"/>
      <c r="L346" s="169"/>
      <c r="M346" s="174"/>
      <c r="N346" s="169"/>
      <c r="O346" s="169"/>
      <c r="P346" s="174"/>
      <c r="Q346" s="169"/>
      <c r="R346" s="169"/>
      <c r="S346" s="174"/>
      <c r="T346" s="169"/>
      <c r="U346" s="169"/>
      <c r="V346" s="174"/>
      <c r="W346" s="169"/>
      <c r="X346" s="169"/>
      <c r="Y346" s="174"/>
      <c r="Z346" s="169"/>
      <c r="AA346" s="169"/>
      <c r="AB346" s="174"/>
      <c r="AC346" s="169"/>
      <c r="AD346" s="169"/>
      <c r="AE346" s="174"/>
      <c r="AF346" s="169"/>
      <c r="AG346" s="169"/>
      <c r="AH346" s="174"/>
      <c r="AI346" s="169"/>
      <c r="AJ346" s="169"/>
      <c r="AK346" s="174"/>
      <c r="AL346" s="169"/>
      <c r="AM346" s="169"/>
      <c r="AN346" s="174"/>
      <c r="AO346" s="169"/>
      <c r="AP346" s="169"/>
      <c r="AQ346" s="174"/>
      <c r="AR346" s="313"/>
    </row>
    <row r="347" spans="1:44" s="116" customFormat="1" ht="22.25" customHeight="1" x14ac:dyDescent="0.3">
      <c r="A347" s="314" t="s">
        <v>539</v>
      </c>
      <c r="B347" s="315" t="s">
        <v>540</v>
      </c>
      <c r="C347" s="315" t="s">
        <v>438</v>
      </c>
      <c r="D347" s="176" t="s">
        <v>41</v>
      </c>
      <c r="E347" s="170">
        <f>H347+K347+N347+Q347+T347+W347+Z347+AC347+AF347+AI347+AL347+AO347</f>
        <v>7700</v>
      </c>
      <c r="F347" s="170">
        <f t="shared" ref="F347:F351" si="849">I347+L347+O347+R347+U347+X347+AA347+AD347+AG347+AJ347+AM347+AP347</f>
        <v>0</v>
      </c>
      <c r="G347" s="170">
        <f t="shared" ref="G347:G351" si="850">F347/E347*100</f>
        <v>0</v>
      </c>
      <c r="H347" s="170">
        <f>SUM(H348:H351)</f>
        <v>0</v>
      </c>
      <c r="I347" s="170">
        <f t="shared" ref="I347" si="851">SUM(I348:I351)</f>
        <v>0</v>
      </c>
      <c r="J347" s="170"/>
      <c r="K347" s="170">
        <f t="shared" ref="K347:L347" si="852">SUM(K348:K351)</f>
        <v>0</v>
      </c>
      <c r="L347" s="170">
        <f t="shared" si="852"/>
        <v>0</v>
      </c>
      <c r="M347" s="170"/>
      <c r="N347" s="170">
        <f t="shared" ref="N347:O347" si="853">SUM(N348:N351)</f>
        <v>0</v>
      </c>
      <c r="O347" s="170">
        <f t="shared" si="853"/>
        <v>0</v>
      </c>
      <c r="P347" s="170"/>
      <c r="Q347" s="170">
        <f t="shared" ref="Q347:R347" si="854">SUM(Q348:Q351)</f>
        <v>0</v>
      </c>
      <c r="R347" s="170">
        <f t="shared" si="854"/>
        <v>0</v>
      </c>
      <c r="S347" s="170"/>
      <c r="T347" s="170">
        <f t="shared" ref="T347:U347" si="855">SUM(T348:T351)</f>
        <v>0</v>
      </c>
      <c r="U347" s="170">
        <f t="shared" si="855"/>
        <v>0</v>
      </c>
      <c r="V347" s="170"/>
      <c r="W347" s="170">
        <f t="shared" ref="W347:X347" si="856">SUM(W348:W351)</f>
        <v>0</v>
      </c>
      <c r="X347" s="170">
        <f t="shared" si="856"/>
        <v>0</v>
      </c>
      <c r="Y347" s="170"/>
      <c r="Z347" s="170">
        <f t="shared" ref="Z347:AA347" si="857">SUM(Z348:Z351)</f>
        <v>0</v>
      </c>
      <c r="AA347" s="170">
        <f t="shared" si="857"/>
        <v>0</v>
      </c>
      <c r="AB347" s="170"/>
      <c r="AC347" s="170">
        <f t="shared" ref="AC347:AD347" si="858">SUM(AC348:AC351)</f>
        <v>0</v>
      </c>
      <c r="AD347" s="170">
        <f t="shared" si="858"/>
        <v>0</v>
      </c>
      <c r="AE347" s="170"/>
      <c r="AF347" s="170">
        <f t="shared" ref="AF347:AJ347" si="859">SUM(AF348:AF351)</f>
        <v>0</v>
      </c>
      <c r="AG347" s="170">
        <f t="shared" si="859"/>
        <v>0</v>
      </c>
      <c r="AH347" s="170">
        <f t="shared" si="859"/>
        <v>0</v>
      </c>
      <c r="AI347" s="170">
        <f t="shared" si="859"/>
        <v>0</v>
      </c>
      <c r="AJ347" s="170">
        <f t="shared" si="859"/>
        <v>0</v>
      </c>
      <c r="AK347" s="170"/>
      <c r="AL347" s="170">
        <f t="shared" ref="AL347:AP347" si="860">SUM(AL348:AL351)</f>
        <v>0</v>
      </c>
      <c r="AM347" s="170">
        <f t="shared" si="860"/>
        <v>0</v>
      </c>
      <c r="AN347" s="170">
        <f t="shared" si="860"/>
        <v>0</v>
      </c>
      <c r="AO347" s="170">
        <f t="shared" si="860"/>
        <v>7700</v>
      </c>
      <c r="AP347" s="170">
        <f t="shared" si="860"/>
        <v>0</v>
      </c>
      <c r="AQ347" s="171"/>
      <c r="AR347" s="313"/>
    </row>
    <row r="348" spans="1:44" x14ac:dyDescent="0.3">
      <c r="A348" s="314"/>
      <c r="B348" s="315"/>
      <c r="C348" s="315"/>
      <c r="D348" s="172" t="s">
        <v>37</v>
      </c>
      <c r="E348" s="170">
        <f t="shared" ref="E348:E351" si="861">H348+K348+N348+Q348+T348+W348+Z348+AC348+AF348+AI348+AL348+AO348</f>
        <v>0</v>
      </c>
      <c r="F348" s="170">
        <f t="shared" si="849"/>
        <v>0</v>
      </c>
      <c r="G348" s="170" t="e">
        <f t="shared" si="850"/>
        <v>#DIV/0!</v>
      </c>
      <c r="H348" s="169"/>
      <c r="I348" s="169"/>
      <c r="J348" s="174"/>
      <c r="K348" s="169"/>
      <c r="L348" s="169"/>
      <c r="M348" s="174"/>
      <c r="N348" s="169"/>
      <c r="O348" s="169"/>
      <c r="P348" s="174"/>
      <c r="Q348" s="169"/>
      <c r="R348" s="169"/>
      <c r="S348" s="174"/>
      <c r="T348" s="169"/>
      <c r="U348" s="169"/>
      <c r="V348" s="174"/>
      <c r="W348" s="169"/>
      <c r="X348" s="169"/>
      <c r="Y348" s="174"/>
      <c r="Z348" s="169"/>
      <c r="AA348" s="169"/>
      <c r="AB348" s="174"/>
      <c r="AC348" s="169"/>
      <c r="AD348" s="169"/>
      <c r="AE348" s="174"/>
      <c r="AF348" s="169"/>
      <c r="AG348" s="169"/>
      <c r="AH348" s="174"/>
      <c r="AI348" s="169"/>
      <c r="AJ348" s="169"/>
      <c r="AK348" s="169"/>
      <c r="AL348" s="169"/>
      <c r="AM348" s="169"/>
      <c r="AN348" s="174"/>
      <c r="AO348" s="169"/>
      <c r="AP348" s="169"/>
      <c r="AQ348" s="174"/>
      <c r="AR348" s="313"/>
    </row>
    <row r="349" spans="1:44" ht="31.15" customHeight="1" x14ac:dyDescent="0.3">
      <c r="A349" s="314"/>
      <c r="B349" s="315"/>
      <c r="C349" s="315"/>
      <c r="D349" s="172" t="s">
        <v>2</v>
      </c>
      <c r="E349" s="170">
        <f>H349+K349+N349+Q349+T349+W349+Z349+AC349+AF349+AI349+AL349+AO349</f>
        <v>6930</v>
      </c>
      <c r="F349" s="170">
        <f t="shared" si="849"/>
        <v>0</v>
      </c>
      <c r="G349" s="170">
        <f t="shared" si="850"/>
        <v>0</v>
      </c>
      <c r="H349" s="169"/>
      <c r="I349" s="169"/>
      <c r="J349" s="174"/>
      <c r="K349" s="169"/>
      <c r="L349" s="169"/>
      <c r="M349" s="174"/>
      <c r="N349" s="169"/>
      <c r="O349" s="169"/>
      <c r="P349" s="174"/>
      <c r="Q349" s="169"/>
      <c r="R349" s="169"/>
      <c r="S349" s="174"/>
      <c r="T349" s="169"/>
      <c r="U349" s="169"/>
      <c r="V349" s="174"/>
      <c r="W349" s="169"/>
      <c r="X349" s="169"/>
      <c r="Y349" s="174"/>
      <c r="Z349" s="169"/>
      <c r="AA349" s="169"/>
      <c r="AB349" s="174"/>
      <c r="AC349" s="169"/>
      <c r="AD349" s="169"/>
      <c r="AE349" s="174"/>
      <c r="AF349" s="169"/>
      <c r="AG349" s="169"/>
      <c r="AH349" s="174"/>
      <c r="AI349" s="169"/>
      <c r="AJ349" s="169"/>
      <c r="AK349" s="174"/>
      <c r="AL349" s="169"/>
      <c r="AM349" s="169"/>
      <c r="AN349" s="174"/>
      <c r="AO349" s="169">
        <v>6930</v>
      </c>
      <c r="AP349" s="169"/>
      <c r="AQ349" s="174"/>
      <c r="AR349" s="313"/>
    </row>
    <row r="350" spans="1:44" ht="21.8" customHeight="1" x14ac:dyDescent="0.3">
      <c r="A350" s="314"/>
      <c r="B350" s="315"/>
      <c r="C350" s="315"/>
      <c r="D350" s="172" t="s">
        <v>43</v>
      </c>
      <c r="E350" s="170">
        <f t="shared" si="861"/>
        <v>770</v>
      </c>
      <c r="F350" s="170">
        <f t="shared" si="849"/>
        <v>0</v>
      </c>
      <c r="G350" s="170">
        <f t="shared" si="850"/>
        <v>0</v>
      </c>
      <c r="H350" s="169"/>
      <c r="I350" s="169"/>
      <c r="J350" s="174"/>
      <c r="K350" s="169"/>
      <c r="L350" s="169"/>
      <c r="M350" s="174"/>
      <c r="N350" s="169"/>
      <c r="O350" s="169"/>
      <c r="P350" s="174"/>
      <c r="Q350" s="169"/>
      <c r="R350" s="169"/>
      <c r="S350" s="174"/>
      <c r="T350" s="169"/>
      <c r="U350" s="169"/>
      <c r="V350" s="174"/>
      <c r="W350" s="169"/>
      <c r="X350" s="169"/>
      <c r="Y350" s="174"/>
      <c r="Z350" s="169"/>
      <c r="AA350" s="169"/>
      <c r="AB350" s="174"/>
      <c r="AC350" s="169"/>
      <c r="AD350" s="169"/>
      <c r="AE350" s="174"/>
      <c r="AF350" s="169"/>
      <c r="AG350" s="169"/>
      <c r="AH350" s="174"/>
      <c r="AI350" s="169"/>
      <c r="AJ350" s="169"/>
      <c r="AK350" s="174"/>
      <c r="AL350" s="169"/>
      <c r="AM350" s="169"/>
      <c r="AN350" s="174"/>
      <c r="AO350" s="169">
        <v>770</v>
      </c>
      <c r="AP350" s="169"/>
      <c r="AQ350" s="174"/>
      <c r="AR350" s="313"/>
    </row>
    <row r="351" spans="1:44" ht="30.05" customHeight="1" x14ac:dyDescent="0.25">
      <c r="A351" s="314"/>
      <c r="B351" s="315"/>
      <c r="C351" s="315"/>
      <c r="D351" s="173" t="s">
        <v>272</v>
      </c>
      <c r="E351" s="170">
        <f t="shared" si="861"/>
        <v>0</v>
      </c>
      <c r="F351" s="170">
        <f t="shared" si="849"/>
        <v>0</v>
      </c>
      <c r="G351" s="170" t="e">
        <f t="shared" si="850"/>
        <v>#DIV/0!</v>
      </c>
      <c r="H351" s="169"/>
      <c r="I351" s="169"/>
      <c r="J351" s="174"/>
      <c r="K351" s="169"/>
      <c r="L351" s="169"/>
      <c r="M351" s="174"/>
      <c r="N351" s="169"/>
      <c r="O351" s="169"/>
      <c r="P351" s="174"/>
      <c r="Q351" s="169"/>
      <c r="R351" s="169"/>
      <c r="S351" s="174"/>
      <c r="T351" s="169"/>
      <c r="U351" s="169"/>
      <c r="V351" s="174"/>
      <c r="W351" s="169"/>
      <c r="X351" s="169"/>
      <c r="Y351" s="174"/>
      <c r="Z351" s="169"/>
      <c r="AA351" s="169"/>
      <c r="AB351" s="174"/>
      <c r="AC351" s="169"/>
      <c r="AD351" s="169"/>
      <c r="AE351" s="174"/>
      <c r="AF351" s="169"/>
      <c r="AG351" s="169"/>
      <c r="AH351" s="174"/>
      <c r="AI351" s="169"/>
      <c r="AJ351" s="169"/>
      <c r="AK351" s="174"/>
      <c r="AL351" s="169"/>
      <c r="AM351" s="169"/>
      <c r="AN351" s="174"/>
      <c r="AO351" s="169"/>
      <c r="AP351" s="169"/>
      <c r="AQ351" s="174"/>
      <c r="AR351" s="313"/>
    </row>
    <row r="352" spans="1:44" ht="30.05" customHeight="1" x14ac:dyDescent="0.3">
      <c r="A352" s="346" t="s">
        <v>434</v>
      </c>
      <c r="B352" s="346"/>
      <c r="C352" s="346"/>
      <c r="D352" s="176" t="s">
        <v>41</v>
      </c>
      <c r="E352" s="170">
        <f t="shared" si="745"/>
        <v>16423.820649999998</v>
      </c>
      <c r="F352" s="170">
        <f t="shared" si="746"/>
        <v>6963.1936500000002</v>
      </c>
      <c r="G352" s="170">
        <f t="shared" si="669"/>
        <v>42.396917248362676</v>
      </c>
      <c r="H352" s="169">
        <f>SUM(H353:H355)</f>
        <v>0</v>
      </c>
      <c r="I352" s="169">
        <f t="shared" ref="I352:AQ352" si="862">SUM(I353:I355)</f>
        <v>0</v>
      </c>
      <c r="J352" s="169">
        <f t="shared" si="862"/>
        <v>0</v>
      </c>
      <c r="K352" s="169">
        <f t="shared" si="862"/>
        <v>0</v>
      </c>
      <c r="L352" s="169">
        <f t="shared" si="862"/>
        <v>0</v>
      </c>
      <c r="M352" s="169">
        <f t="shared" si="862"/>
        <v>0</v>
      </c>
      <c r="N352" s="169">
        <f t="shared" si="862"/>
        <v>590.18764999999996</v>
      </c>
      <c r="O352" s="169">
        <f t="shared" si="862"/>
        <v>590.18764999999996</v>
      </c>
      <c r="P352" s="169">
        <f t="shared" si="862"/>
        <v>100</v>
      </c>
      <c r="Q352" s="169">
        <f t="shared" si="862"/>
        <v>0</v>
      </c>
      <c r="R352" s="169">
        <f t="shared" si="862"/>
        <v>0</v>
      </c>
      <c r="S352" s="169">
        <f t="shared" si="862"/>
        <v>0</v>
      </c>
      <c r="T352" s="169">
        <f t="shared" si="862"/>
        <v>0</v>
      </c>
      <c r="U352" s="169">
        <f t="shared" si="862"/>
        <v>0</v>
      </c>
      <c r="V352" s="169">
        <f t="shared" si="862"/>
        <v>0</v>
      </c>
      <c r="W352" s="169">
        <f t="shared" si="862"/>
        <v>139</v>
      </c>
      <c r="X352" s="169">
        <f t="shared" si="862"/>
        <v>139</v>
      </c>
      <c r="Y352" s="169">
        <f t="shared" si="862"/>
        <v>0</v>
      </c>
      <c r="Z352" s="169">
        <f t="shared" si="862"/>
        <v>1771</v>
      </c>
      <c r="AA352" s="169">
        <f t="shared" si="862"/>
        <v>1771</v>
      </c>
      <c r="AB352" s="169">
        <f t="shared" si="862"/>
        <v>0</v>
      </c>
      <c r="AC352" s="169">
        <f t="shared" si="862"/>
        <v>60</v>
      </c>
      <c r="AD352" s="169">
        <f t="shared" si="862"/>
        <v>60</v>
      </c>
      <c r="AE352" s="169">
        <f t="shared" si="862"/>
        <v>0</v>
      </c>
      <c r="AF352" s="169">
        <f t="shared" si="862"/>
        <v>80</v>
      </c>
      <c r="AG352" s="169">
        <f t="shared" si="862"/>
        <v>80</v>
      </c>
      <c r="AH352" s="169">
        <f t="shared" si="862"/>
        <v>0</v>
      </c>
      <c r="AI352" s="169">
        <f t="shared" si="862"/>
        <v>56.318000000000005</v>
      </c>
      <c r="AJ352" s="169">
        <f t="shared" si="862"/>
        <v>56.318000000000005</v>
      </c>
      <c r="AK352" s="169">
        <f t="shared" si="862"/>
        <v>0</v>
      </c>
      <c r="AL352" s="169">
        <f t="shared" si="862"/>
        <v>0</v>
      </c>
      <c r="AM352" s="169">
        <f t="shared" si="862"/>
        <v>0</v>
      </c>
      <c r="AN352" s="169">
        <f t="shared" si="862"/>
        <v>0</v>
      </c>
      <c r="AO352" s="169">
        <f t="shared" si="862"/>
        <v>13727.314999999999</v>
      </c>
      <c r="AP352" s="169">
        <f t="shared" si="862"/>
        <v>4266.6880000000001</v>
      </c>
      <c r="AQ352" s="169">
        <f t="shared" si="862"/>
        <v>0</v>
      </c>
      <c r="AR352" s="209"/>
    </row>
    <row r="353" spans="1:44" ht="30.05" customHeight="1" x14ac:dyDescent="0.3">
      <c r="A353" s="346"/>
      <c r="B353" s="346"/>
      <c r="C353" s="346"/>
      <c r="D353" s="172" t="s">
        <v>37</v>
      </c>
      <c r="E353" s="170">
        <f t="shared" si="745"/>
        <v>0</v>
      </c>
      <c r="F353" s="170">
        <f t="shared" si="746"/>
        <v>0</v>
      </c>
      <c r="G353" s="170" t="e">
        <f t="shared" si="669"/>
        <v>#DIV/0!</v>
      </c>
      <c r="H353" s="169">
        <f t="shared" ref="H353:AQ353" si="863">H298+H293+H303+H318+H323+H328+H333+H338+H343+H348</f>
        <v>0</v>
      </c>
      <c r="I353" s="169">
        <f t="shared" si="863"/>
        <v>0</v>
      </c>
      <c r="J353" s="169">
        <f t="shared" si="863"/>
        <v>0</v>
      </c>
      <c r="K353" s="169">
        <f t="shared" si="863"/>
        <v>0</v>
      </c>
      <c r="L353" s="169">
        <f t="shared" si="863"/>
        <v>0</v>
      </c>
      <c r="M353" s="169">
        <f t="shared" si="863"/>
        <v>0</v>
      </c>
      <c r="N353" s="169">
        <f t="shared" si="863"/>
        <v>0</v>
      </c>
      <c r="O353" s="169">
        <f t="shared" si="863"/>
        <v>0</v>
      </c>
      <c r="P353" s="169">
        <f t="shared" si="863"/>
        <v>0</v>
      </c>
      <c r="Q353" s="169">
        <f t="shared" si="863"/>
        <v>0</v>
      </c>
      <c r="R353" s="169">
        <f t="shared" si="863"/>
        <v>0</v>
      </c>
      <c r="S353" s="169">
        <f t="shared" si="863"/>
        <v>0</v>
      </c>
      <c r="T353" s="169">
        <f t="shared" si="863"/>
        <v>0</v>
      </c>
      <c r="U353" s="169">
        <f t="shared" si="863"/>
        <v>0</v>
      </c>
      <c r="V353" s="169">
        <f t="shared" si="863"/>
        <v>0</v>
      </c>
      <c r="W353" s="169">
        <f t="shared" si="863"/>
        <v>0</v>
      </c>
      <c r="X353" s="169">
        <f t="shared" si="863"/>
        <v>0</v>
      </c>
      <c r="Y353" s="169">
        <f t="shared" si="863"/>
        <v>0</v>
      </c>
      <c r="Z353" s="169">
        <f t="shared" si="863"/>
        <v>0</v>
      </c>
      <c r="AA353" s="169">
        <f t="shared" si="863"/>
        <v>0</v>
      </c>
      <c r="AB353" s="169">
        <f t="shared" si="863"/>
        <v>0</v>
      </c>
      <c r="AC353" s="169">
        <f t="shared" si="863"/>
        <v>0</v>
      </c>
      <c r="AD353" s="169">
        <f t="shared" si="863"/>
        <v>0</v>
      </c>
      <c r="AE353" s="169">
        <f t="shared" si="863"/>
        <v>0</v>
      </c>
      <c r="AF353" s="169">
        <f t="shared" si="863"/>
        <v>0</v>
      </c>
      <c r="AG353" s="169">
        <f t="shared" si="863"/>
        <v>0</v>
      </c>
      <c r="AH353" s="169">
        <f t="shared" si="863"/>
        <v>0</v>
      </c>
      <c r="AI353" s="169">
        <f t="shared" si="863"/>
        <v>0</v>
      </c>
      <c r="AJ353" s="169">
        <f t="shared" si="863"/>
        <v>0</v>
      </c>
      <c r="AK353" s="169">
        <f t="shared" si="863"/>
        <v>0</v>
      </c>
      <c r="AL353" s="169">
        <f t="shared" si="863"/>
        <v>0</v>
      </c>
      <c r="AM353" s="169">
        <f t="shared" si="863"/>
        <v>0</v>
      </c>
      <c r="AN353" s="169">
        <f t="shared" si="863"/>
        <v>0</v>
      </c>
      <c r="AO353" s="169">
        <f t="shared" si="863"/>
        <v>0</v>
      </c>
      <c r="AP353" s="169">
        <f t="shared" si="863"/>
        <v>0</v>
      </c>
      <c r="AQ353" s="169">
        <f t="shared" si="863"/>
        <v>0</v>
      </c>
      <c r="AR353" s="209"/>
    </row>
    <row r="354" spans="1:44" ht="30.05" customHeight="1" x14ac:dyDescent="0.3">
      <c r="A354" s="346"/>
      <c r="B354" s="346"/>
      <c r="C354" s="346"/>
      <c r="D354" s="172" t="s">
        <v>2</v>
      </c>
      <c r="E354" s="170">
        <f t="shared" si="745"/>
        <v>9004.5</v>
      </c>
      <c r="F354" s="170">
        <f t="shared" si="746"/>
        <v>2074.5</v>
      </c>
      <c r="G354" s="170">
        <f t="shared" si="669"/>
        <v>23.038480759620189</v>
      </c>
      <c r="H354" s="169">
        <f t="shared" ref="H354:AQ354" si="864">H299+H294+H304+H319+H324+H329+H334+H339+H344+H349</f>
        <v>0</v>
      </c>
      <c r="I354" s="169">
        <f t="shared" si="864"/>
        <v>0</v>
      </c>
      <c r="J354" s="169">
        <f t="shared" si="864"/>
        <v>0</v>
      </c>
      <c r="K354" s="169">
        <f t="shared" si="864"/>
        <v>0</v>
      </c>
      <c r="L354" s="169">
        <f t="shared" si="864"/>
        <v>0</v>
      </c>
      <c r="M354" s="169">
        <f t="shared" si="864"/>
        <v>0</v>
      </c>
      <c r="N354" s="169">
        <f t="shared" si="864"/>
        <v>0</v>
      </c>
      <c r="O354" s="169">
        <f t="shared" si="864"/>
        <v>0</v>
      </c>
      <c r="P354" s="169">
        <f t="shared" si="864"/>
        <v>0</v>
      </c>
      <c r="Q354" s="169">
        <f t="shared" si="864"/>
        <v>0</v>
      </c>
      <c r="R354" s="169">
        <f t="shared" si="864"/>
        <v>0</v>
      </c>
      <c r="S354" s="169">
        <f t="shared" si="864"/>
        <v>0</v>
      </c>
      <c r="T354" s="169">
        <f t="shared" si="864"/>
        <v>0</v>
      </c>
      <c r="U354" s="169">
        <f t="shared" si="864"/>
        <v>0</v>
      </c>
      <c r="V354" s="169">
        <f t="shared" si="864"/>
        <v>0</v>
      </c>
      <c r="W354" s="169">
        <f t="shared" si="864"/>
        <v>139</v>
      </c>
      <c r="X354" s="169">
        <f t="shared" si="864"/>
        <v>139</v>
      </c>
      <c r="Y354" s="169">
        <f t="shared" si="864"/>
        <v>0</v>
      </c>
      <c r="Z354" s="169">
        <f t="shared" si="864"/>
        <v>0</v>
      </c>
      <c r="AA354" s="169">
        <f t="shared" si="864"/>
        <v>0</v>
      </c>
      <c r="AB354" s="169">
        <f t="shared" si="864"/>
        <v>0</v>
      </c>
      <c r="AC354" s="169">
        <f t="shared" si="864"/>
        <v>0</v>
      </c>
      <c r="AD354" s="169">
        <f t="shared" si="864"/>
        <v>0</v>
      </c>
      <c r="AE354" s="169">
        <f t="shared" si="864"/>
        <v>0</v>
      </c>
      <c r="AF354" s="169">
        <f t="shared" si="864"/>
        <v>0</v>
      </c>
      <c r="AG354" s="169">
        <f t="shared" si="864"/>
        <v>0</v>
      </c>
      <c r="AH354" s="169">
        <f t="shared" si="864"/>
        <v>0</v>
      </c>
      <c r="AI354" s="169">
        <f t="shared" si="864"/>
        <v>55.2</v>
      </c>
      <c r="AJ354" s="169">
        <f t="shared" si="864"/>
        <v>55.2</v>
      </c>
      <c r="AK354" s="169">
        <f t="shared" si="864"/>
        <v>0</v>
      </c>
      <c r="AL354" s="169">
        <f t="shared" si="864"/>
        <v>0</v>
      </c>
      <c r="AM354" s="169">
        <f t="shared" si="864"/>
        <v>0</v>
      </c>
      <c r="AN354" s="169">
        <f t="shared" si="864"/>
        <v>0</v>
      </c>
      <c r="AO354" s="169">
        <f t="shared" si="864"/>
        <v>8810.2999999999993</v>
      </c>
      <c r="AP354" s="169">
        <f t="shared" si="864"/>
        <v>1880.3</v>
      </c>
      <c r="AQ354" s="169">
        <f t="shared" si="864"/>
        <v>0</v>
      </c>
      <c r="AR354" s="209"/>
    </row>
    <row r="355" spans="1:44" ht="30.05" customHeight="1" x14ac:dyDescent="0.3">
      <c r="A355" s="346"/>
      <c r="B355" s="346"/>
      <c r="C355" s="346"/>
      <c r="D355" s="172" t="s">
        <v>43</v>
      </c>
      <c r="E355" s="170">
        <f t="shared" si="745"/>
        <v>7419.3206499999997</v>
      </c>
      <c r="F355" s="170">
        <f t="shared" si="746"/>
        <v>4888.6936499999993</v>
      </c>
      <c r="G355" s="170">
        <f>F355/E355*100</f>
        <v>65.891391956485919</v>
      </c>
      <c r="H355" s="169">
        <f t="shared" ref="H355:AQ355" si="865">H300+H295+H305+H320+H325+H330+H335+H340+H345+H350</f>
        <v>0</v>
      </c>
      <c r="I355" s="169">
        <f t="shared" si="865"/>
        <v>0</v>
      </c>
      <c r="J355" s="169">
        <f t="shared" si="865"/>
        <v>0</v>
      </c>
      <c r="K355" s="169">
        <f t="shared" si="865"/>
        <v>0</v>
      </c>
      <c r="L355" s="169">
        <f t="shared" si="865"/>
        <v>0</v>
      </c>
      <c r="M355" s="169">
        <f t="shared" si="865"/>
        <v>0</v>
      </c>
      <c r="N355" s="169">
        <f t="shared" si="865"/>
        <v>590.18764999999996</v>
      </c>
      <c r="O355" s="169">
        <f t="shared" si="865"/>
        <v>590.18764999999996</v>
      </c>
      <c r="P355" s="169">
        <f t="shared" si="865"/>
        <v>100</v>
      </c>
      <c r="Q355" s="169">
        <f t="shared" si="865"/>
        <v>0</v>
      </c>
      <c r="R355" s="169">
        <f t="shared" si="865"/>
        <v>0</v>
      </c>
      <c r="S355" s="169">
        <f t="shared" si="865"/>
        <v>0</v>
      </c>
      <c r="T355" s="169">
        <f t="shared" si="865"/>
        <v>0</v>
      </c>
      <c r="U355" s="169">
        <f t="shared" si="865"/>
        <v>0</v>
      </c>
      <c r="V355" s="169">
        <f t="shared" si="865"/>
        <v>0</v>
      </c>
      <c r="W355" s="169">
        <f t="shared" si="865"/>
        <v>0</v>
      </c>
      <c r="X355" s="169">
        <f t="shared" si="865"/>
        <v>0</v>
      </c>
      <c r="Y355" s="169">
        <f t="shared" si="865"/>
        <v>0</v>
      </c>
      <c r="Z355" s="169">
        <f t="shared" si="865"/>
        <v>1771</v>
      </c>
      <c r="AA355" s="169">
        <f t="shared" si="865"/>
        <v>1771</v>
      </c>
      <c r="AB355" s="169">
        <f t="shared" si="865"/>
        <v>0</v>
      </c>
      <c r="AC355" s="169">
        <f t="shared" si="865"/>
        <v>60</v>
      </c>
      <c r="AD355" s="169">
        <f t="shared" si="865"/>
        <v>60</v>
      </c>
      <c r="AE355" s="169">
        <f t="shared" si="865"/>
        <v>0</v>
      </c>
      <c r="AF355" s="169">
        <f t="shared" si="865"/>
        <v>80</v>
      </c>
      <c r="AG355" s="169">
        <f t="shared" si="865"/>
        <v>80</v>
      </c>
      <c r="AH355" s="169">
        <f t="shared" si="865"/>
        <v>0</v>
      </c>
      <c r="AI355" s="169">
        <f t="shared" si="865"/>
        <v>1.1180000000000001</v>
      </c>
      <c r="AJ355" s="169">
        <f t="shared" si="865"/>
        <v>1.1180000000000001</v>
      </c>
      <c r="AK355" s="169">
        <f t="shared" si="865"/>
        <v>0</v>
      </c>
      <c r="AL355" s="169">
        <f t="shared" si="865"/>
        <v>0</v>
      </c>
      <c r="AM355" s="169">
        <f t="shared" si="865"/>
        <v>0</v>
      </c>
      <c r="AN355" s="169">
        <f t="shared" si="865"/>
        <v>0</v>
      </c>
      <c r="AO355" s="169">
        <f t="shared" si="865"/>
        <v>4917.0150000000003</v>
      </c>
      <c r="AP355" s="169">
        <f t="shared" si="865"/>
        <v>2386.3879999999999</v>
      </c>
      <c r="AQ355" s="169">
        <f t="shared" si="865"/>
        <v>0</v>
      </c>
      <c r="AR355" s="209"/>
    </row>
    <row r="356" spans="1:44" ht="30.05" customHeight="1" x14ac:dyDescent="0.25">
      <c r="A356" s="346"/>
      <c r="B356" s="346"/>
      <c r="C356" s="346"/>
      <c r="D356" s="173" t="s">
        <v>272</v>
      </c>
      <c r="E356" s="170">
        <f t="shared" si="745"/>
        <v>0</v>
      </c>
      <c r="F356" s="170">
        <f t="shared" si="746"/>
        <v>0</v>
      </c>
      <c r="G356" s="170" t="e">
        <f t="shared" si="669"/>
        <v>#DIV/0!</v>
      </c>
      <c r="H356" s="169">
        <f t="shared" ref="H356:AQ356" si="866">H301+H296+H306+H321+H326+H331+H336+H341+H346+H351</f>
        <v>0</v>
      </c>
      <c r="I356" s="169">
        <f t="shared" si="866"/>
        <v>0</v>
      </c>
      <c r="J356" s="169">
        <f t="shared" si="866"/>
        <v>0</v>
      </c>
      <c r="K356" s="169">
        <f t="shared" si="866"/>
        <v>0</v>
      </c>
      <c r="L356" s="169">
        <f t="shared" si="866"/>
        <v>0</v>
      </c>
      <c r="M356" s="169">
        <f t="shared" si="866"/>
        <v>0</v>
      </c>
      <c r="N356" s="169">
        <f t="shared" si="866"/>
        <v>0</v>
      </c>
      <c r="O356" s="169">
        <f t="shared" si="866"/>
        <v>0</v>
      </c>
      <c r="P356" s="169">
        <f t="shared" si="866"/>
        <v>0</v>
      </c>
      <c r="Q356" s="169">
        <f t="shared" si="866"/>
        <v>0</v>
      </c>
      <c r="R356" s="169">
        <f t="shared" si="866"/>
        <v>0</v>
      </c>
      <c r="S356" s="169">
        <f t="shared" si="866"/>
        <v>0</v>
      </c>
      <c r="T356" s="169">
        <f t="shared" si="866"/>
        <v>0</v>
      </c>
      <c r="U356" s="169">
        <f t="shared" si="866"/>
        <v>0</v>
      </c>
      <c r="V356" s="169">
        <f t="shared" si="866"/>
        <v>0</v>
      </c>
      <c r="W356" s="169">
        <f t="shared" si="866"/>
        <v>0</v>
      </c>
      <c r="X356" s="169">
        <f t="shared" si="866"/>
        <v>0</v>
      </c>
      <c r="Y356" s="169">
        <f t="shared" si="866"/>
        <v>0</v>
      </c>
      <c r="Z356" s="169">
        <f t="shared" si="866"/>
        <v>0</v>
      </c>
      <c r="AA356" s="169">
        <f t="shared" si="866"/>
        <v>0</v>
      </c>
      <c r="AB356" s="169">
        <f t="shared" si="866"/>
        <v>0</v>
      </c>
      <c r="AC356" s="169">
        <f t="shared" si="866"/>
        <v>0</v>
      </c>
      <c r="AD356" s="169">
        <f t="shared" si="866"/>
        <v>0</v>
      </c>
      <c r="AE356" s="169">
        <f t="shared" si="866"/>
        <v>0</v>
      </c>
      <c r="AF356" s="169">
        <f t="shared" si="866"/>
        <v>0</v>
      </c>
      <c r="AG356" s="169">
        <f t="shared" si="866"/>
        <v>0</v>
      </c>
      <c r="AH356" s="169">
        <f t="shared" si="866"/>
        <v>0</v>
      </c>
      <c r="AI356" s="169">
        <f t="shared" si="866"/>
        <v>0</v>
      </c>
      <c r="AJ356" s="169">
        <f t="shared" si="866"/>
        <v>0</v>
      </c>
      <c r="AK356" s="169">
        <f t="shared" si="866"/>
        <v>0</v>
      </c>
      <c r="AL356" s="169">
        <f t="shared" si="866"/>
        <v>0</v>
      </c>
      <c r="AM356" s="169">
        <f t="shared" si="866"/>
        <v>0</v>
      </c>
      <c r="AN356" s="169">
        <f t="shared" si="866"/>
        <v>0</v>
      </c>
      <c r="AO356" s="169">
        <f t="shared" si="866"/>
        <v>0</v>
      </c>
      <c r="AP356" s="169">
        <f t="shared" si="866"/>
        <v>0</v>
      </c>
      <c r="AQ356" s="169">
        <f t="shared" si="866"/>
        <v>0</v>
      </c>
      <c r="AR356" s="209"/>
    </row>
    <row r="357" spans="1:44" s="116" customFormat="1" ht="22.25" customHeight="1" x14ac:dyDescent="0.3">
      <c r="A357" s="314" t="s">
        <v>5</v>
      </c>
      <c r="B357" s="315" t="s">
        <v>352</v>
      </c>
      <c r="C357" s="315" t="s">
        <v>436</v>
      </c>
      <c r="D357" s="176" t="s">
        <v>41</v>
      </c>
      <c r="E357" s="170">
        <f t="shared" si="745"/>
        <v>204126.10013000004</v>
      </c>
      <c r="F357" s="170">
        <f t="shared" si="746"/>
        <v>197477.74588</v>
      </c>
      <c r="G357" s="170">
        <f t="shared" si="669"/>
        <v>96.743016083800185</v>
      </c>
      <c r="H357" s="170">
        <f>SUM(H358:H360)</f>
        <v>37861</v>
      </c>
      <c r="I357" s="170">
        <f t="shared" ref="I357:AQ357" si="867">SUM(I358:I360)</f>
        <v>37861</v>
      </c>
      <c r="J357" s="170">
        <f t="shared" si="867"/>
        <v>100</v>
      </c>
      <c r="K357" s="170">
        <f t="shared" si="867"/>
        <v>40048.520000000004</v>
      </c>
      <c r="L357" s="170">
        <f t="shared" si="867"/>
        <v>40048.520000000004</v>
      </c>
      <c r="M357" s="170">
        <f t="shared" si="867"/>
        <v>100</v>
      </c>
      <c r="N357" s="170">
        <f t="shared" si="867"/>
        <v>2029.5653499999999</v>
      </c>
      <c r="O357" s="170">
        <f t="shared" si="867"/>
        <v>2029.5653499999999</v>
      </c>
      <c r="P357" s="170">
        <f>O357*100/N357</f>
        <v>100</v>
      </c>
      <c r="Q357" s="170">
        <f t="shared" si="867"/>
        <v>6404.0986300000004</v>
      </c>
      <c r="R357" s="170">
        <f t="shared" si="867"/>
        <v>6404.0986300000004</v>
      </c>
      <c r="S357" s="170">
        <f t="shared" si="867"/>
        <v>0</v>
      </c>
      <c r="T357" s="170">
        <f t="shared" si="867"/>
        <v>29969.334510000001</v>
      </c>
      <c r="U357" s="170">
        <f t="shared" si="867"/>
        <v>29969.334510000001</v>
      </c>
      <c r="V357" s="170">
        <f t="shared" si="867"/>
        <v>0</v>
      </c>
      <c r="W357" s="170">
        <f t="shared" si="867"/>
        <v>1739.4969099999998</v>
      </c>
      <c r="X357" s="170">
        <f t="shared" si="867"/>
        <v>1739.4969099999998</v>
      </c>
      <c r="Y357" s="170">
        <f t="shared" si="867"/>
        <v>0</v>
      </c>
      <c r="Z357" s="170">
        <f t="shared" si="867"/>
        <v>19105.814850000002</v>
      </c>
      <c r="AA357" s="170">
        <f t="shared" si="867"/>
        <v>19105.814850000002</v>
      </c>
      <c r="AB357" s="170">
        <f t="shared" si="867"/>
        <v>0</v>
      </c>
      <c r="AC357" s="170">
        <f t="shared" si="867"/>
        <v>631.61847999999998</v>
      </c>
      <c r="AD357" s="170">
        <f t="shared" si="867"/>
        <v>631.61847999999998</v>
      </c>
      <c r="AE357" s="170">
        <f t="shared" si="867"/>
        <v>0</v>
      </c>
      <c r="AF357" s="170">
        <f t="shared" si="867"/>
        <v>741.43540999999993</v>
      </c>
      <c r="AG357" s="170">
        <f t="shared" si="867"/>
        <v>741.43540999999993</v>
      </c>
      <c r="AH357" s="170">
        <f t="shared" si="867"/>
        <v>0</v>
      </c>
      <c r="AI357" s="170">
        <f t="shared" si="867"/>
        <v>1420.19472</v>
      </c>
      <c r="AJ357" s="170">
        <f t="shared" si="867"/>
        <v>1420.19472</v>
      </c>
      <c r="AK357" s="170">
        <f t="shared" si="867"/>
        <v>0</v>
      </c>
      <c r="AL357" s="170">
        <f t="shared" si="867"/>
        <v>49957.26</v>
      </c>
      <c r="AM357" s="170">
        <f t="shared" si="867"/>
        <v>49957.26</v>
      </c>
      <c r="AN357" s="170">
        <f t="shared" si="867"/>
        <v>0</v>
      </c>
      <c r="AO357" s="170">
        <f t="shared" si="867"/>
        <v>14217.761270000003</v>
      </c>
      <c r="AP357" s="170">
        <f t="shared" si="867"/>
        <v>7569.4070199999987</v>
      </c>
      <c r="AQ357" s="170">
        <f t="shared" si="867"/>
        <v>0</v>
      </c>
      <c r="AR357" s="313"/>
    </row>
    <row r="358" spans="1:44" x14ac:dyDescent="0.3">
      <c r="A358" s="314"/>
      <c r="B358" s="315"/>
      <c r="C358" s="315"/>
      <c r="D358" s="172" t="s">
        <v>37</v>
      </c>
      <c r="E358" s="170">
        <f t="shared" si="745"/>
        <v>0</v>
      </c>
      <c r="F358" s="170">
        <f t="shared" si="746"/>
        <v>0</v>
      </c>
      <c r="G358" s="170" t="e">
        <f t="shared" si="669"/>
        <v>#DIV/0!</v>
      </c>
      <c r="H358" s="169">
        <f>H438</f>
        <v>0</v>
      </c>
      <c r="I358" s="169">
        <f t="shared" ref="I358:AQ358" si="868">I438</f>
        <v>0</v>
      </c>
      <c r="J358" s="169">
        <f t="shared" si="868"/>
        <v>0</v>
      </c>
      <c r="K358" s="169">
        <f t="shared" si="868"/>
        <v>0</v>
      </c>
      <c r="L358" s="169">
        <f t="shared" si="868"/>
        <v>0</v>
      </c>
      <c r="M358" s="169">
        <f t="shared" si="868"/>
        <v>0</v>
      </c>
      <c r="N358" s="169">
        <f t="shared" si="868"/>
        <v>0</v>
      </c>
      <c r="O358" s="169">
        <f t="shared" si="868"/>
        <v>0</v>
      </c>
      <c r="P358" s="169">
        <f t="shared" si="868"/>
        <v>0</v>
      </c>
      <c r="Q358" s="169">
        <f t="shared" si="868"/>
        <v>0</v>
      </c>
      <c r="R358" s="169">
        <f t="shared" si="868"/>
        <v>0</v>
      </c>
      <c r="S358" s="169">
        <f t="shared" si="868"/>
        <v>0</v>
      </c>
      <c r="T358" s="169">
        <f t="shared" si="868"/>
        <v>0</v>
      </c>
      <c r="U358" s="169">
        <f t="shared" si="868"/>
        <v>0</v>
      </c>
      <c r="V358" s="169">
        <f t="shared" si="868"/>
        <v>0</v>
      </c>
      <c r="W358" s="169">
        <f t="shared" si="868"/>
        <v>0</v>
      </c>
      <c r="X358" s="169">
        <f t="shared" si="868"/>
        <v>0</v>
      </c>
      <c r="Y358" s="169">
        <f t="shared" si="868"/>
        <v>0</v>
      </c>
      <c r="Z358" s="169">
        <f t="shared" si="868"/>
        <v>0</v>
      </c>
      <c r="AA358" s="169">
        <f t="shared" si="868"/>
        <v>0</v>
      </c>
      <c r="AB358" s="169">
        <f t="shared" si="868"/>
        <v>0</v>
      </c>
      <c r="AC358" s="169">
        <f t="shared" si="868"/>
        <v>0</v>
      </c>
      <c r="AD358" s="169">
        <f t="shared" si="868"/>
        <v>0</v>
      </c>
      <c r="AE358" s="169">
        <f t="shared" si="868"/>
        <v>0</v>
      </c>
      <c r="AF358" s="169">
        <f t="shared" si="868"/>
        <v>0</v>
      </c>
      <c r="AG358" s="169">
        <f t="shared" si="868"/>
        <v>0</v>
      </c>
      <c r="AH358" s="169">
        <f t="shared" si="868"/>
        <v>0</v>
      </c>
      <c r="AI358" s="169">
        <f t="shared" si="868"/>
        <v>0</v>
      </c>
      <c r="AJ358" s="169">
        <f t="shared" si="868"/>
        <v>0</v>
      </c>
      <c r="AK358" s="169">
        <f t="shared" si="868"/>
        <v>0</v>
      </c>
      <c r="AL358" s="169">
        <f t="shared" si="868"/>
        <v>0</v>
      </c>
      <c r="AM358" s="169">
        <f t="shared" si="868"/>
        <v>0</v>
      </c>
      <c r="AN358" s="169">
        <f t="shared" si="868"/>
        <v>0</v>
      </c>
      <c r="AO358" s="169">
        <f t="shared" si="868"/>
        <v>0</v>
      </c>
      <c r="AP358" s="169">
        <f t="shared" si="868"/>
        <v>0</v>
      </c>
      <c r="AQ358" s="169">
        <f t="shared" si="868"/>
        <v>0</v>
      </c>
      <c r="AR358" s="313"/>
    </row>
    <row r="359" spans="1:44" ht="31.15" customHeight="1" x14ac:dyDescent="0.3">
      <c r="A359" s="314"/>
      <c r="B359" s="315"/>
      <c r="C359" s="315"/>
      <c r="D359" s="172" t="s">
        <v>2</v>
      </c>
      <c r="E359" s="170">
        <f t="shared" si="745"/>
        <v>0</v>
      </c>
      <c r="F359" s="170">
        <f t="shared" si="746"/>
        <v>0</v>
      </c>
      <c r="G359" s="170" t="e">
        <f t="shared" si="669"/>
        <v>#DIV/0!</v>
      </c>
      <c r="H359" s="169">
        <f t="shared" ref="H359:AQ359" si="869">H439</f>
        <v>0</v>
      </c>
      <c r="I359" s="169">
        <f t="shared" si="869"/>
        <v>0</v>
      </c>
      <c r="J359" s="169">
        <f t="shared" si="869"/>
        <v>0</v>
      </c>
      <c r="K359" s="169">
        <f t="shared" si="869"/>
        <v>0</v>
      </c>
      <c r="L359" s="169">
        <f t="shared" si="869"/>
        <v>0</v>
      </c>
      <c r="M359" s="169">
        <f t="shared" si="869"/>
        <v>0</v>
      </c>
      <c r="N359" s="169">
        <f t="shared" si="869"/>
        <v>0</v>
      </c>
      <c r="O359" s="169">
        <f t="shared" si="869"/>
        <v>0</v>
      </c>
      <c r="P359" s="169">
        <f t="shared" si="869"/>
        <v>0</v>
      </c>
      <c r="Q359" s="169">
        <f t="shared" si="869"/>
        <v>0</v>
      </c>
      <c r="R359" s="169">
        <f t="shared" si="869"/>
        <v>0</v>
      </c>
      <c r="S359" s="169">
        <f t="shared" si="869"/>
        <v>0</v>
      </c>
      <c r="T359" s="169">
        <f t="shared" si="869"/>
        <v>0</v>
      </c>
      <c r="U359" s="169">
        <f t="shared" si="869"/>
        <v>0</v>
      </c>
      <c r="V359" s="169">
        <f t="shared" si="869"/>
        <v>0</v>
      </c>
      <c r="W359" s="169">
        <f t="shared" si="869"/>
        <v>0</v>
      </c>
      <c r="X359" s="169">
        <f t="shared" si="869"/>
        <v>0</v>
      </c>
      <c r="Y359" s="169">
        <f t="shared" si="869"/>
        <v>0</v>
      </c>
      <c r="Z359" s="169">
        <f t="shared" si="869"/>
        <v>0</v>
      </c>
      <c r="AA359" s="169">
        <f t="shared" si="869"/>
        <v>0</v>
      </c>
      <c r="AB359" s="169">
        <f t="shared" si="869"/>
        <v>0</v>
      </c>
      <c r="AC359" s="169">
        <f t="shared" si="869"/>
        <v>0</v>
      </c>
      <c r="AD359" s="169">
        <f t="shared" si="869"/>
        <v>0</v>
      </c>
      <c r="AE359" s="169">
        <f t="shared" si="869"/>
        <v>0</v>
      </c>
      <c r="AF359" s="169">
        <f t="shared" si="869"/>
        <v>0</v>
      </c>
      <c r="AG359" s="169">
        <f t="shared" si="869"/>
        <v>0</v>
      </c>
      <c r="AH359" s="169">
        <f t="shared" si="869"/>
        <v>0</v>
      </c>
      <c r="AI359" s="169">
        <f t="shared" si="869"/>
        <v>0</v>
      </c>
      <c r="AJ359" s="169">
        <f t="shared" si="869"/>
        <v>0</v>
      </c>
      <c r="AK359" s="169">
        <f t="shared" si="869"/>
        <v>0</v>
      </c>
      <c r="AL359" s="169">
        <f t="shared" si="869"/>
        <v>0</v>
      </c>
      <c r="AM359" s="169">
        <f t="shared" si="869"/>
        <v>0</v>
      </c>
      <c r="AN359" s="169">
        <f t="shared" si="869"/>
        <v>0</v>
      </c>
      <c r="AO359" s="169">
        <f t="shared" si="869"/>
        <v>0</v>
      </c>
      <c r="AP359" s="169">
        <f t="shared" si="869"/>
        <v>0</v>
      </c>
      <c r="AQ359" s="169">
        <f t="shared" si="869"/>
        <v>0</v>
      </c>
      <c r="AR359" s="313"/>
    </row>
    <row r="360" spans="1:44" ht="21.8" customHeight="1" x14ac:dyDescent="0.3">
      <c r="A360" s="314"/>
      <c r="B360" s="315"/>
      <c r="C360" s="315"/>
      <c r="D360" s="172" t="s">
        <v>43</v>
      </c>
      <c r="E360" s="170">
        <f t="shared" si="745"/>
        <v>204126.10013000004</v>
      </c>
      <c r="F360" s="170">
        <f t="shared" si="746"/>
        <v>197477.74588</v>
      </c>
      <c r="G360" s="170">
        <f t="shared" si="669"/>
        <v>96.743016083800185</v>
      </c>
      <c r="H360" s="169">
        <f t="shared" ref="H360:AQ360" si="870">H440</f>
        <v>37861</v>
      </c>
      <c r="I360" s="169">
        <f t="shared" si="870"/>
        <v>37861</v>
      </c>
      <c r="J360" s="169">
        <f t="shared" si="870"/>
        <v>100</v>
      </c>
      <c r="K360" s="169">
        <f t="shared" si="870"/>
        <v>40048.520000000004</v>
      </c>
      <c r="L360" s="169">
        <f t="shared" si="870"/>
        <v>40048.520000000004</v>
      </c>
      <c r="M360" s="169">
        <f t="shared" si="870"/>
        <v>100</v>
      </c>
      <c r="N360" s="169">
        <f t="shared" si="870"/>
        <v>2029.5653499999999</v>
      </c>
      <c r="O360" s="169">
        <f t="shared" si="870"/>
        <v>2029.5653499999999</v>
      </c>
      <c r="P360" s="170">
        <f>O360*100/N360</f>
        <v>100</v>
      </c>
      <c r="Q360" s="169">
        <f t="shared" si="870"/>
        <v>6404.0986300000004</v>
      </c>
      <c r="R360" s="169">
        <f t="shared" si="870"/>
        <v>6404.0986300000004</v>
      </c>
      <c r="S360" s="169">
        <f t="shared" si="870"/>
        <v>0</v>
      </c>
      <c r="T360" s="169">
        <f t="shared" si="870"/>
        <v>29969.334510000001</v>
      </c>
      <c r="U360" s="169">
        <f t="shared" si="870"/>
        <v>29969.334510000001</v>
      </c>
      <c r="V360" s="169">
        <f t="shared" si="870"/>
        <v>0</v>
      </c>
      <c r="W360" s="169">
        <f t="shared" si="870"/>
        <v>1739.4969099999998</v>
      </c>
      <c r="X360" s="169">
        <f t="shared" si="870"/>
        <v>1739.4969099999998</v>
      </c>
      <c r="Y360" s="169">
        <f t="shared" si="870"/>
        <v>0</v>
      </c>
      <c r="Z360" s="169">
        <f t="shared" si="870"/>
        <v>19105.814850000002</v>
      </c>
      <c r="AA360" s="169">
        <f t="shared" si="870"/>
        <v>19105.814850000002</v>
      </c>
      <c r="AB360" s="169">
        <f t="shared" si="870"/>
        <v>0</v>
      </c>
      <c r="AC360" s="169">
        <f t="shared" si="870"/>
        <v>631.61847999999998</v>
      </c>
      <c r="AD360" s="169">
        <f t="shared" si="870"/>
        <v>631.61847999999998</v>
      </c>
      <c r="AE360" s="169">
        <f t="shared" si="870"/>
        <v>0</v>
      </c>
      <c r="AF360" s="169">
        <f t="shared" si="870"/>
        <v>741.43540999999993</v>
      </c>
      <c r="AG360" s="169">
        <f t="shared" si="870"/>
        <v>741.43540999999993</v>
      </c>
      <c r="AH360" s="169">
        <f t="shared" si="870"/>
        <v>0</v>
      </c>
      <c r="AI360" s="169">
        <f t="shared" si="870"/>
        <v>1420.19472</v>
      </c>
      <c r="AJ360" s="169">
        <f t="shared" si="870"/>
        <v>1420.19472</v>
      </c>
      <c r="AK360" s="169">
        <f t="shared" si="870"/>
        <v>0</v>
      </c>
      <c r="AL360" s="169">
        <f t="shared" si="870"/>
        <v>49957.26</v>
      </c>
      <c r="AM360" s="169">
        <f t="shared" si="870"/>
        <v>49957.26</v>
      </c>
      <c r="AN360" s="169">
        <f t="shared" si="870"/>
        <v>0</v>
      </c>
      <c r="AO360" s="169">
        <f t="shared" si="870"/>
        <v>14217.761270000003</v>
      </c>
      <c r="AP360" s="169">
        <f t="shared" si="870"/>
        <v>7569.4070199999987</v>
      </c>
      <c r="AQ360" s="169">
        <f t="shared" si="870"/>
        <v>0</v>
      </c>
      <c r="AR360" s="313"/>
    </row>
    <row r="361" spans="1:44" ht="30.05" customHeight="1" x14ac:dyDescent="0.25">
      <c r="A361" s="314"/>
      <c r="B361" s="315"/>
      <c r="C361" s="315"/>
      <c r="D361" s="173" t="s">
        <v>272</v>
      </c>
      <c r="E361" s="170">
        <f t="shared" si="745"/>
        <v>0</v>
      </c>
      <c r="F361" s="170">
        <f t="shared" si="746"/>
        <v>0</v>
      </c>
      <c r="G361" s="170" t="e">
        <f t="shared" si="669"/>
        <v>#DIV/0!</v>
      </c>
      <c r="H361" s="169">
        <f t="shared" ref="H361:AQ361" si="871">H441</f>
        <v>0</v>
      </c>
      <c r="I361" s="169">
        <f t="shared" si="871"/>
        <v>0</v>
      </c>
      <c r="J361" s="169">
        <f t="shared" si="871"/>
        <v>0</v>
      </c>
      <c r="K361" s="169">
        <f t="shared" si="871"/>
        <v>0</v>
      </c>
      <c r="L361" s="169">
        <f t="shared" si="871"/>
        <v>0</v>
      </c>
      <c r="M361" s="169">
        <f t="shared" si="871"/>
        <v>0</v>
      </c>
      <c r="N361" s="169">
        <f t="shared" si="871"/>
        <v>0</v>
      </c>
      <c r="O361" s="169">
        <f t="shared" si="871"/>
        <v>0</v>
      </c>
      <c r="P361" s="169">
        <f t="shared" si="871"/>
        <v>0</v>
      </c>
      <c r="Q361" s="169">
        <f t="shared" si="871"/>
        <v>0</v>
      </c>
      <c r="R361" s="169">
        <f t="shared" si="871"/>
        <v>0</v>
      </c>
      <c r="S361" s="169">
        <f t="shared" si="871"/>
        <v>0</v>
      </c>
      <c r="T361" s="169">
        <f t="shared" si="871"/>
        <v>0</v>
      </c>
      <c r="U361" s="169">
        <f t="shared" si="871"/>
        <v>0</v>
      </c>
      <c r="V361" s="169">
        <f t="shared" si="871"/>
        <v>0</v>
      </c>
      <c r="W361" s="169">
        <f t="shared" si="871"/>
        <v>0</v>
      </c>
      <c r="X361" s="169">
        <f t="shared" si="871"/>
        <v>0</v>
      </c>
      <c r="Y361" s="169">
        <f t="shared" si="871"/>
        <v>0</v>
      </c>
      <c r="Z361" s="169">
        <f t="shared" si="871"/>
        <v>0</v>
      </c>
      <c r="AA361" s="169">
        <f t="shared" si="871"/>
        <v>0</v>
      </c>
      <c r="AB361" s="169">
        <f t="shared" si="871"/>
        <v>0</v>
      </c>
      <c r="AC361" s="169">
        <f t="shared" si="871"/>
        <v>0</v>
      </c>
      <c r="AD361" s="169">
        <f t="shared" si="871"/>
        <v>0</v>
      </c>
      <c r="AE361" s="169">
        <f t="shared" si="871"/>
        <v>0</v>
      </c>
      <c r="AF361" s="169">
        <f t="shared" si="871"/>
        <v>0</v>
      </c>
      <c r="AG361" s="169">
        <f t="shared" si="871"/>
        <v>0</v>
      </c>
      <c r="AH361" s="169">
        <f t="shared" si="871"/>
        <v>0</v>
      </c>
      <c r="AI361" s="169">
        <f t="shared" si="871"/>
        <v>0</v>
      </c>
      <c r="AJ361" s="169">
        <f t="shared" si="871"/>
        <v>0</v>
      </c>
      <c r="AK361" s="169">
        <f t="shared" si="871"/>
        <v>0</v>
      </c>
      <c r="AL361" s="169">
        <f t="shared" si="871"/>
        <v>0</v>
      </c>
      <c r="AM361" s="169">
        <f t="shared" si="871"/>
        <v>0</v>
      </c>
      <c r="AN361" s="169">
        <f t="shared" si="871"/>
        <v>0</v>
      </c>
      <c r="AO361" s="169">
        <f t="shared" si="871"/>
        <v>0</v>
      </c>
      <c r="AP361" s="169">
        <f t="shared" si="871"/>
        <v>0</v>
      </c>
      <c r="AQ361" s="169">
        <f t="shared" si="871"/>
        <v>0</v>
      </c>
      <c r="AR361" s="313"/>
    </row>
    <row r="362" spans="1:44" s="116" customFormat="1" ht="22.25" customHeight="1" x14ac:dyDescent="0.3">
      <c r="A362" s="314" t="s">
        <v>353</v>
      </c>
      <c r="B362" s="315" t="s">
        <v>354</v>
      </c>
      <c r="C362" s="315" t="s">
        <v>436</v>
      </c>
      <c r="D362" s="176" t="s">
        <v>41</v>
      </c>
      <c r="E362" s="170">
        <f t="shared" si="745"/>
        <v>173881.31</v>
      </c>
      <c r="F362" s="170">
        <f t="shared" si="746"/>
        <v>173881.31</v>
      </c>
      <c r="G362" s="170">
        <f t="shared" si="669"/>
        <v>100</v>
      </c>
      <c r="H362" s="170">
        <f>SUM(H363:H366)</f>
        <v>37861</v>
      </c>
      <c r="I362" s="170">
        <f t="shared" ref="I362" si="872">SUM(I363:I366)</f>
        <v>37861</v>
      </c>
      <c r="J362" s="170"/>
      <c r="K362" s="170">
        <f>SUM(K363:K366)</f>
        <v>40048.520000000004</v>
      </c>
      <c r="L362" s="170">
        <f t="shared" ref="L362" si="873">SUM(L363:L366)</f>
        <v>40048.520000000004</v>
      </c>
      <c r="M362" s="170"/>
      <c r="N362" s="170">
        <f t="shared" ref="N362" si="874">SUM(N363:N366)</f>
        <v>0</v>
      </c>
      <c r="O362" s="170">
        <f t="shared" ref="O362" si="875">SUM(O363:O366)</f>
        <v>0</v>
      </c>
      <c r="P362" s="170"/>
      <c r="Q362" s="170">
        <f t="shared" ref="Q362" si="876">SUM(Q363:Q366)</f>
        <v>0</v>
      </c>
      <c r="R362" s="170">
        <f t="shared" ref="R362" si="877">SUM(R363:R366)</f>
        <v>0</v>
      </c>
      <c r="S362" s="170"/>
      <c r="T362" s="170">
        <f t="shared" ref="T362" si="878">SUM(T363:T366)</f>
        <v>27619.79</v>
      </c>
      <c r="U362" s="170">
        <f t="shared" ref="U362" si="879">SUM(U363:U366)</f>
        <v>27619.79</v>
      </c>
      <c r="V362" s="170"/>
      <c r="W362" s="170">
        <f t="shared" ref="W362" si="880">SUM(W363:W366)</f>
        <v>0</v>
      </c>
      <c r="X362" s="170">
        <f t="shared" ref="X362" si="881">SUM(X363:X366)</f>
        <v>0</v>
      </c>
      <c r="Y362" s="170"/>
      <c r="Z362" s="170">
        <f t="shared" ref="Z362" si="882">SUM(Z363:Z366)</f>
        <v>18394.740000000002</v>
      </c>
      <c r="AA362" s="170">
        <f t="shared" ref="AA362" si="883">SUM(AA363:AA366)</f>
        <v>18394.740000000002</v>
      </c>
      <c r="AB362" s="170"/>
      <c r="AC362" s="170">
        <f t="shared" ref="AC362" si="884">SUM(AC363:AC366)</f>
        <v>0</v>
      </c>
      <c r="AD362" s="170">
        <f t="shared" ref="AD362" si="885">SUM(AD363:AD366)</f>
        <v>0</v>
      </c>
      <c r="AE362" s="170"/>
      <c r="AF362" s="170">
        <f t="shared" ref="AF362" si="886">SUM(AF363:AF366)</f>
        <v>0</v>
      </c>
      <c r="AG362" s="170">
        <f t="shared" ref="AG362" si="887">SUM(AG363:AG366)</f>
        <v>0</v>
      </c>
      <c r="AH362" s="170">
        <f t="shared" ref="AH362" si="888">SUM(AH363:AH366)</f>
        <v>0</v>
      </c>
      <c r="AI362" s="170">
        <f t="shared" ref="AI362" si="889">SUM(AI363:AI366)</f>
        <v>0</v>
      </c>
      <c r="AJ362" s="170">
        <f t="shared" ref="AJ362" si="890">SUM(AJ363:AJ366)</f>
        <v>0</v>
      </c>
      <c r="AK362" s="170"/>
      <c r="AL362" s="170">
        <f t="shared" ref="AL362" si="891">SUM(AL363:AL366)</f>
        <v>49957.26</v>
      </c>
      <c r="AM362" s="170">
        <f t="shared" ref="AM362" si="892">SUM(AM363:AM366)</f>
        <v>49957.26</v>
      </c>
      <c r="AN362" s="170">
        <f t="shared" ref="AN362" si="893">SUM(AN363:AN366)</f>
        <v>0</v>
      </c>
      <c r="AO362" s="170">
        <f t="shared" ref="AO362" si="894">SUM(AO363:AO366)</f>
        <v>0</v>
      </c>
      <c r="AP362" s="170">
        <f t="shared" ref="AP362" si="895">SUM(AP363:AP366)</f>
        <v>0</v>
      </c>
      <c r="AQ362" s="171"/>
      <c r="AR362" s="313"/>
    </row>
    <row r="363" spans="1:44" x14ac:dyDescent="0.3">
      <c r="A363" s="314"/>
      <c r="B363" s="315"/>
      <c r="C363" s="315"/>
      <c r="D363" s="172" t="s">
        <v>37</v>
      </c>
      <c r="E363" s="170">
        <f t="shared" si="745"/>
        <v>0</v>
      </c>
      <c r="F363" s="170">
        <f t="shared" si="746"/>
        <v>0</v>
      </c>
      <c r="G363" s="170" t="e">
        <f t="shared" si="669"/>
        <v>#DIV/0!</v>
      </c>
      <c r="H363" s="169">
        <f>H368+H373+H378+H383+H388+H393</f>
        <v>0</v>
      </c>
      <c r="I363" s="169">
        <f t="shared" ref="I363:AQ363" si="896">I368+I373+I378+I383+I388+I393</f>
        <v>0</v>
      </c>
      <c r="J363" s="169">
        <f t="shared" si="896"/>
        <v>0</v>
      </c>
      <c r="K363" s="169">
        <f t="shared" si="896"/>
        <v>0</v>
      </c>
      <c r="L363" s="169">
        <f t="shared" si="896"/>
        <v>0</v>
      </c>
      <c r="M363" s="169">
        <f t="shared" si="896"/>
        <v>0</v>
      </c>
      <c r="N363" s="169">
        <f t="shared" si="896"/>
        <v>0</v>
      </c>
      <c r="O363" s="169">
        <f t="shared" si="896"/>
        <v>0</v>
      </c>
      <c r="P363" s="169">
        <f t="shared" si="896"/>
        <v>0</v>
      </c>
      <c r="Q363" s="169">
        <f t="shared" si="896"/>
        <v>0</v>
      </c>
      <c r="R363" s="169">
        <f t="shared" si="896"/>
        <v>0</v>
      </c>
      <c r="S363" s="169">
        <f t="shared" si="896"/>
        <v>0</v>
      </c>
      <c r="T363" s="169">
        <f t="shared" si="896"/>
        <v>0</v>
      </c>
      <c r="U363" s="169">
        <f t="shared" si="896"/>
        <v>0</v>
      </c>
      <c r="V363" s="169">
        <f t="shared" si="896"/>
        <v>0</v>
      </c>
      <c r="W363" s="169">
        <f t="shared" si="896"/>
        <v>0</v>
      </c>
      <c r="X363" s="169">
        <f t="shared" si="896"/>
        <v>0</v>
      </c>
      <c r="Y363" s="169">
        <f t="shared" si="896"/>
        <v>0</v>
      </c>
      <c r="Z363" s="169">
        <f t="shared" si="896"/>
        <v>0</v>
      </c>
      <c r="AA363" s="169">
        <f t="shared" si="896"/>
        <v>0</v>
      </c>
      <c r="AB363" s="169">
        <f t="shared" si="896"/>
        <v>0</v>
      </c>
      <c r="AC363" s="169">
        <f t="shared" si="896"/>
        <v>0</v>
      </c>
      <c r="AD363" s="169">
        <f t="shared" si="896"/>
        <v>0</v>
      </c>
      <c r="AE363" s="169">
        <f t="shared" si="896"/>
        <v>0</v>
      </c>
      <c r="AF363" s="169">
        <f t="shared" si="896"/>
        <v>0</v>
      </c>
      <c r="AG363" s="169">
        <f t="shared" si="896"/>
        <v>0</v>
      </c>
      <c r="AH363" s="169">
        <f t="shared" si="896"/>
        <v>0</v>
      </c>
      <c r="AI363" s="169">
        <f t="shared" si="896"/>
        <v>0</v>
      </c>
      <c r="AJ363" s="169">
        <f t="shared" si="896"/>
        <v>0</v>
      </c>
      <c r="AK363" s="169">
        <f t="shared" si="896"/>
        <v>0</v>
      </c>
      <c r="AL363" s="169">
        <f t="shared" si="896"/>
        <v>0</v>
      </c>
      <c r="AM363" s="169">
        <f t="shared" si="896"/>
        <v>0</v>
      </c>
      <c r="AN363" s="169">
        <f t="shared" si="896"/>
        <v>0</v>
      </c>
      <c r="AO363" s="169">
        <f t="shared" si="896"/>
        <v>0</v>
      </c>
      <c r="AP363" s="169">
        <f t="shared" si="896"/>
        <v>0</v>
      </c>
      <c r="AQ363" s="169">
        <f t="shared" si="896"/>
        <v>0</v>
      </c>
      <c r="AR363" s="313"/>
    </row>
    <row r="364" spans="1:44" ht="31.15" customHeight="1" x14ac:dyDescent="0.3">
      <c r="A364" s="314"/>
      <c r="B364" s="315"/>
      <c r="C364" s="315"/>
      <c r="D364" s="172" t="s">
        <v>2</v>
      </c>
      <c r="E364" s="170">
        <f t="shared" si="745"/>
        <v>0</v>
      </c>
      <c r="F364" s="170">
        <f t="shared" si="746"/>
        <v>0</v>
      </c>
      <c r="G364" s="170" t="e">
        <f t="shared" si="669"/>
        <v>#DIV/0!</v>
      </c>
      <c r="H364" s="169">
        <f t="shared" ref="H364:AQ364" si="897">H369+H374+H379+H384+H389+H394</f>
        <v>0</v>
      </c>
      <c r="I364" s="169">
        <f t="shared" si="897"/>
        <v>0</v>
      </c>
      <c r="J364" s="169">
        <f t="shared" si="897"/>
        <v>0</v>
      </c>
      <c r="K364" s="169">
        <f t="shared" si="897"/>
        <v>0</v>
      </c>
      <c r="L364" s="169">
        <f t="shared" si="897"/>
        <v>0</v>
      </c>
      <c r="M364" s="169">
        <f t="shared" si="897"/>
        <v>0</v>
      </c>
      <c r="N364" s="169">
        <f t="shared" si="897"/>
        <v>0</v>
      </c>
      <c r="O364" s="169">
        <f t="shared" si="897"/>
        <v>0</v>
      </c>
      <c r="P364" s="169">
        <f t="shared" si="897"/>
        <v>0</v>
      </c>
      <c r="Q364" s="169">
        <f t="shared" si="897"/>
        <v>0</v>
      </c>
      <c r="R364" s="169">
        <f t="shared" si="897"/>
        <v>0</v>
      </c>
      <c r="S364" s="169">
        <f t="shared" si="897"/>
        <v>0</v>
      </c>
      <c r="T364" s="169">
        <f t="shared" si="897"/>
        <v>0</v>
      </c>
      <c r="U364" s="169">
        <f t="shared" si="897"/>
        <v>0</v>
      </c>
      <c r="V364" s="169">
        <f t="shared" si="897"/>
        <v>0</v>
      </c>
      <c r="W364" s="169">
        <f t="shared" si="897"/>
        <v>0</v>
      </c>
      <c r="X364" s="169">
        <f t="shared" si="897"/>
        <v>0</v>
      </c>
      <c r="Y364" s="169">
        <f t="shared" si="897"/>
        <v>0</v>
      </c>
      <c r="Z364" s="169">
        <f t="shared" si="897"/>
        <v>0</v>
      </c>
      <c r="AA364" s="169">
        <f t="shared" si="897"/>
        <v>0</v>
      </c>
      <c r="AB364" s="169">
        <f t="shared" si="897"/>
        <v>0</v>
      </c>
      <c r="AC364" s="169">
        <f t="shared" si="897"/>
        <v>0</v>
      </c>
      <c r="AD364" s="169">
        <f t="shared" si="897"/>
        <v>0</v>
      </c>
      <c r="AE364" s="169">
        <f t="shared" si="897"/>
        <v>0</v>
      </c>
      <c r="AF364" s="169">
        <f t="shared" si="897"/>
        <v>0</v>
      </c>
      <c r="AG364" s="169">
        <f t="shared" si="897"/>
        <v>0</v>
      </c>
      <c r="AH364" s="169">
        <f t="shared" si="897"/>
        <v>0</v>
      </c>
      <c r="AI364" s="169">
        <f t="shared" si="897"/>
        <v>0</v>
      </c>
      <c r="AJ364" s="169">
        <f t="shared" si="897"/>
        <v>0</v>
      </c>
      <c r="AK364" s="169">
        <f t="shared" si="897"/>
        <v>0</v>
      </c>
      <c r="AL364" s="169">
        <f t="shared" si="897"/>
        <v>0</v>
      </c>
      <c r="AM364" s="169">
        <f t="shared" si="897"/>
        <v>0</v>
      </c>
      <c r="AN364" s="169">
        <f t="shared" si="897"/>
        <v>0</v>
      </c>
      <c r="AO364" s="169">
        <f t="shared" si="897"/>
        <v>0</v>
      </c>
      <c r="AP364" s="169">
        <f t="shared" si="897"/>
        <v>0</v>
      </c>
      <c r="AQ364" s="169">
        <f t="shared" si="897"/>
        <v>0</v>
      </c>
      <c r="AR364" s="313"/>
    </row>
    <row r="365" spans="1:44" ht="21.8" customHeight="1" x14ac:dyDescent="0.3">
      <c r="A365" s="314"/>
      <c r="B365" s="315"/>
      <c r="C365" s="315"/>
      <c r="D365" s="172" t="s">
        <v>43</v>
      </c>
      <c r="E365" s="170">
        <f t="shared" si="745"/>
        <v>173881.31</v>
      </c>
      <c r="F365" s="170">
        <f t="shared" si="746"/>
        <v>173881.31</v>
      </c>
      <c r="G365" s="170">
        <f t="shared" si="669"/>
        <v>100</v>
      </c>
      <c r="H365" s="169">
        <f t="shared" ref="H365:AQ365" si="898">H370+H375+H380+H385+H390+H395</f>
        <v>37861</v>
      </c>
      <c r="I365" s="169">
        <f t="shared" si="898"/>
        <v>37861</v>
      </c>
      <c r="J365" s="169">
        <f t="shared" si="898"/>
        <v>100</v>
      </c>
      <c r="K365" s="169">
        <f>K370+K375+K380+K385+K390+K395</f>
        <v>40048.520000000004</v>
      </c>
      <c r="L365" s="169">
        <f t="shared" si="898"/>
        <v>40048.520000000004</v>
      </c>
      <c r="M365" s="169">
        <f t="shared" si="898"/>
        <v>0</v>
      </c>
      <c r="N365" s="169">
        <f t="shared" si="898"/>
        <v>0</v>
      </c>
      <c r="O365" s="169">
        <f t="shared" si="898"/>
        <v>0</v>
      </c>
      <c r="P365" s="169">
        <f t="shared" si="898"/>
        <v>0</v>
      </c>
      <c r="Q365" s="169">
        <f t="shared" si="898"/>
        <v>0</v>
      </c>
      <c r="R365" s="169">
        <f t="shared" si="898"/>
        <v>0</v>
      </c>
      <c r="S365" s="169">
        <f t="shared" si="898"/>
        <v>0</v>
      </c>
      <c r="T365" s="169">
        <f t="shared" si="898"/>
        <v>27619.79</v>
      </c>
      <c r="U365" s="169">
        <f t="shared" si="898"/>
        <v>27619.79</v>
      </c>
      <c r="V365" s="169">
        <f t="shared" si="898"/>
        <v>0</v>
      </c>
      <c r="W365" s="169">
        <f t="shared" si="898"/>
        <v>0</v>
      </c>
      <c r="X365" s="169">
        <f t="shared" si="898"/>
        <v>0</v>
      </c>
      <c r="Y365" s="169">
        <f t="shared" si="898"/>
        <v>0</v>
      </c>
      <c r="Z365" s="169">
        <f t="shared" si="898"/>
        <v>18394.740000000002</v>
      </c>
      <c r="AA365" s="169">
        <f t="shared" si="898"/>
        <v>18394.740000000002</v>
      </c>
      <c r="AB365" s="169">
        <f t="shared" si="898"/>
        <v>0</v>
      </c>
      <c r="AC365" s="169">
        <f t="shared" si="898"/>
        <v>0</v>
      </c>
      <c r="AD365" s="169">
        <f t="shared" si="898"/>
        <v>0</v>
      </c>
      <c r="AE365" s="169">
        <f t="shared" si="898"/>
        <v>0</v>
      </c>
      <c r="AF365" s="169">
        <f t="shared" si="898"/>
        <v>0</v>
      </c>
      <c r="AG365" s="169">
        <f t="shared" si="898"/>
        <v>0</v>
      </c>
      <c r="AH365" s="169">
        <f t="shared" si="898"/>
        <v>0</v>
      </c>
      <c r="AI365" s="169">
        <f t="shared" si="898"/>
        <v>0</v>
      </c>
      <c r="AJ365" s="169">
        <f t="shared" si="898"/>
        <v>0</v>
      </c>
      <c r="AK365" s="169">
        <f t="shared" si="898"/>
        <v>0</v>
      </c>
      <c r="AL365" s="169">
        <f t="shared" si="898"/>
        <v>49957.26</v>
      </c>
      <c r="AM365" s="169">
        <f t="shared" si="898"/>
        <v>49957.26</v>
      </c>
      <c r="AN365" s="169">
        <f t="shared" si="898"/>
        <v>0</v>
      </c>
      <c r="AO365" s="169">
        <f t="shared" si="898"/>
        <v>0</v>
      </c>
      <c r="AP365" s="169">
        <f t="shared" si="898"/>
        <v>0</v>
      </c>
      <c r="AQ365" s="169">
        <f t="shared" si="898"/>
        <v>0</v>
      </c>
      <c r="AR365" s="313"/>
    </row>
    <row r="366" spans="1:44" ht="30.05" customHeight="1" x14ac:dyDescent="0.25">
      <c r="A366" s="314"/>
      <c r="B366" s="315"/>
      <c r="C366" s="315"/>
      <c r="D366" s="173" t="s">
        <v>272</v>
      </c>
      <c r="E366" s="170">
        <f t="shared" si="745"/>
        <v>0</v>
      </c>
      <c r="F366" s="170">
        <f t="shared" si="746"/>
        <v>0</v>
      </c>
      <c r="G366" s="170" t="e">
        <f t="shared" si="669"/>
        <v>#DIV/0!</v>
      </c>
      <c r="H366" s="169">
        <f t="shared" ref="H366:AQ366" si="899">H371+H376+H381+H386+H391+H396</f>
        <v>0</v>
      </c>
      <c r="I366" s="169">
        <f t="shared" si="899"/>
        <v>0</v>
      </c>
      <c r="J366" s="169">
        <f t="shared" si="899"/>
        <v>0</v>
      </c>
      <c r="K366" s="169">
        <f t="shared" si="899"/>
        <v>0</v>
      </c>
      <c r="L366" s="169">
        <f t="shared" si="899"/>
        <v>0</v>
      </c>
      <c r="M366" s="169">
        <f t="shared" si="899"/>
        <v>0</v>
      </c>
      <c r="N366" s="169">
        <f t="shared" si="899"/>
        <v>0</v>
      </c>
      <c r="O366" s="169">
        <f t="shared" si="899"/>
        <v>0</v>
      </c>
      <c r="P366" s="169">
        <f t="shared" si="899"/>
        <v>0</v>
      </c>
      <c r="Q366" s="169">
        <f t="shared" si="899"/>
        <v>0</v>
      </c>
      <c r="R366" s="169">
        <f t="shared" si="899"/>
        <v>0</v>
      </c>
      <c r="S366" s="169">
        <f t="shared" si="899"/>
        <v>0</v>
      </c>
      <c r="T366" s="169">
        <f t="shared" si="899"/>
        <v>0</v>
      </c>
      <c r="U366" s="169">
        <f t="shared" si="899"/>
        <v>0</v>
      </c>
      <c r="V366" s="169">
        <f t="shared" si="899"/>
        <v>0</v>
      </c>
      <c r="W366" s="169">
        <f t="shared" si="899"/>
        <v>0</v>
      </c>
      <c r="X366" s="169">
        <f t="shared" si="899"/>
        <v>0</v>
      </c>
      <c r="Y366" s="169">
        <f t="shared" si="899"/>
        <v>0</v>
      </c>
      <c r="Z366" s="169">
        <f t="shared" si="899"/>
        <v>0</v>
      </c>
      <c r="AA366" s="169">
        <f t="shared" si="899"/>
        <v>0</v>
      </c>
      <c r="AB366" s="169">
        <f t="shared" si="899"/>
        <v>0</v>
      </c>
      <c r="AC366" s="169">
        <f t="shared" si="899"/>
        <v>0</v>
      </c>
      <c r="AD366" s="169">
        <f t="shared" si="899"/>
        <v>0</v>
      </c>
      <c r="AE366" s="169">
        <f t="shared" si="899"/>
        <v>0</v>
      </c>
      <c r="AF366" s="169">
        <f t="shared" si="899"/>
        <v>0</v>
      </c>
      <c r="AG366" s="169">
        <f t="shared" si="899"/>
        <v>0</v>
      </c>
      <c r="AH366" s="169">
        <f t="shared" si="899"/>
        <v>0</v>
      </c>
      <c r="AI366" s="169">
        <f t="shared" si="899"/>
        <v>0</v>
      </c>
      <c r="AJ366" s="169">
        <f t="shared" si="899"/>
        <v>0</v>
      </c>
      <c r="AK366" s="169">
        <f t="shared" si="899"/>
        <v>0</v>
      </c>
      <c r="AL366" s="169">
        <f t="shared" si="899"/>
        <v>0</v>
      </c>
      <c r="AM366" s="169">
        <f t="shared" si="899"/>
        <v>0</v>
      </c>
      <c r="AN366" s="169">
        <f t="shared" si="899"/>
        <v>0</v>
      </c>
      <c r="AO366" s="169">
        <f t="shared" si="899"/>
        <v>0</v>
      </c>
      <c r="AP366" s="169">
        <f t="shared" si="899"/>
        <v>0</v>
      </c>
      <c r="AQ366" s="169">
        <f t="shared" si="899"/>
        <v>0</v>
      </c>
      <c r="AR366" s="313"/>
    </row>
    <row r="367" spans="1:44" s="116" customFormat="1" ht="22.25" customHeight="1" x14ac:dyDescent="0.3">
      <c r="A367" s="314"/>
      <c r="B367" s="315" t="s">
        <v>355</v>
      </c>
      <c r="C367" s="315"/>
      <c r="D367" s="176" t="s">
        <v>41</v>
      </c>
      <c r="E367" s="170">
        <f t="shared" si="745"/>
        <v>1273.56</v>
      </c>
      <c r="F367" s="170">
        <f t="shared" si="746"/>
        <v>1273.56</v>
      </c>
      <c r="G367" s="170">
        <f t="shared" si="669"/>
        <v>100</v>
      </c>
      <c r="H367" s="170">
        <f>SUM(H368:H371)</f>
        <v>0</v>
      </c>
      <c r="I367" s="170">
        <f t="shared" ref="I367" si="900">SUM(I368:I371)</f>
        <v>0</v>
      </c>
      <c r="J367" s="170"/>
      <c r="K367" s="170">
        <f t="shared" ref="K367" si="901">SUM(K368:K371)</f>
        <v>747.92</v>
      </c>
      <c r="L367" s="170">
        <f t="shared" ref="L367" si="902">SUM(L368:L371)</f>
        <v>747.92</v>
      </c>
      <c r="M367" s="170"/>
      <c r="N367" s="170">
        <f t="shared" ref="N367" si="903">SUM(N368:N371)</f>
        <v>0</v>
      </c>
      <c r="O367" s="170">
        <f t="shared" ref="O367" si="904">SUM(O368:O371)</f>
        <v>0</v>
      </c>
      <c r="P367" s="170"/>
      <c r="Q367" s="170">
        <f t="shared" ref="Q367" si="905">SUM(Q368:Q371)</f>
        <v>0</v>
      </c>
      <c r="R367" s="170">
        <f t="shared" ref="R367" si="906">SUM(R368:R371)</f>
        <v>0</v>
      </c>
      <c r="S367" s="170"/>
      <c r="T367" s="170">
        <f t="shared" ref="T367" si="907">SUM(T368:T371)</f>
        <v>0</v>
      </c>
      <c r="U367" s="170">
        <f t="shared" ref="U367" si="908">SUM(U368:U371)</f>
        <v>0</v>
      </c>
      <c r="V367" s="170"/>
      <c r="W367" s="170">
        <f t="shared" ref="W367" si="909">SUM(W368:W371)</f>
        <v>0</v>
      </c>
      <c r="X367" s="170">
        <f t="shared" ref="X367" si="910">SUM(X368:X371)</f>
        <v>0</v>
      </c>
      <c r="Y367" s="170"/>
      <c r="Z367" s="170">
        <f t="shared" ref="Z367" si="911">SUM(Z368:Z371)</f>
        <v>262.83999999999997</v>
      </c>
      <c r="AA367" s="170">
        <f t="shared" ref="AA367" si="912">SUM(AA368:AA371)</f>
        <v>262.83999999999997</v>
      </c>
      <c r="AB367" s="170"/>
      <c r="AC367" s="170">
        <f t="shared" ref="AC367" si="913">SUM(AC368:AC371)</f>
        <v>0</v>
      </c>
      <c r="AD367" s="170">
        <f t="shared" ref="AD367" si="914">SUM(AD368:AD371)</f>
        <v>0</v>
      </c>
      <c r="AE367" s="170"/>
      <c r="AF367" s="170">
        <f t="shared" ref="AF367" si="915">SUM(AF368:AF371)</f>
        <v>0</v>
      </c>
      <c r="AG367" s="170">
        <f t="shared" ref="AG367" si="916">SUM(AG368:AG371)</f>
        <v>0</v>
      </c>
      <c r="AH367" s="170">
        <f t="shared" ref="AH367" si="917">SUM(AH368:AH371)</f>
        <v>0</v>
      </c>
      <c r="AI367" s="170">
        <f t="shared" ref="AI367" si="918">SUM(AI368:AI371)</f>
        <v>0</v>
      </c>
      <c r="AJ367" s="170">
        <f t="shared" ref="AJ367" si="919">SUM(AJ368:AJ371)</f>
        <v>0</v>
      </c>
      <c r="AK367" s="170"/>
      <c r="AL367" s="170">
        <f t="shared" ref="AL367" si="920">SUM(AL368:AL371)</f>
        <v>262.8</v>
      </c>
      <c r="AM367" s="170">
        <f t="shared" ref="AM367" si="921">SUM(AM368:AM371)</f>
        <v>262.8</v>
      </c>
      <c r="AN367" s="170">
        <f t="shared" ref="AN367" si="922">SUM(AN368:AN371)</f>
        <v>0</v>
      </c>
      <c r="AO367" s="170">
        <f t="shared" ref="AO367" si="923">SUM(AO368:AO371)</f>
        <v>0</v>
      </c>
      <c r="AP367" s="170">
        <f t="shared" ref="AP367" si="924">SUM(AP368:AP371)</f>
        <v>0</v>
      </c>
      <c r="AQ367" s="171"/>
      <c r="AR367" s="313"/>
    </row>
    <row r="368" spans="1:44" x14ac:dyDescent="0.3">
      <c r="A368" s="314"/>
      <c r="B368" s="315"/>
      <c r="C368" s="315"/>
      <c r="D368" s="172" t="s">
        <v>37</v>
      </c>
      <c r="E368" s="170">
        <f t="shared" si="745"/>
        <v>0</v>
      </c>
      <c r="F368" s="170">
        <f t="shared" si="746"/>
        <v>0</v>
      </c>
      <c r="G368" s="170" t="e">
        <f t="shared" si="669"/>
        <v>#DIV/0!</v>
      </c>
      <c r="H368" s="169"/>
      <c r="I368" s="169"/>
      <c r="J368" s="174"/>
      <c r="K368" s="169"/>
      <c r="L368" s="169"/>
      <c r="M368" s="174"/>
      <c r="N368" s="169"/>
      <c r="O368" s="169"/>
      <c r="P368" s="174"/>
      <c r="Q368" s="169"/>
      <c r="R368" s="169"/>
      <c r="S368" s="174"/>
      <c r="T368" s="169"/>
      <c r="U368" s="169"/>
      <c r="V368" s="174"/>
      <c r="W368" s="169"/>
      <c r="X368" s="169"/>
      <c r="Y368" s="174"/>
      <c r="Z368" s="169"/>
      <c r="AA368" s="169"/>
      <c r="AB368" s="174"/>
      <c r="AC368" s="169"/>
      <c r="AD368" s="169"/>
      <c r="AE368" s="174"/>
      <c r="AF368" s="169"/>
      <c r="AG368" s="169"/>
      <c r="AH368" s="174"/>
      <c r="AI368" s="169"/>
      <c r="AJ368" s="169"/>
      <c r="AK368" s="169"/>
      <c r="AL368" s="169"/>
      <c r="AM368" s="169"/>
      <c r="AN368" s="174"/>
      <c r="AO368" s="169"/>
      <c r="AP368" s="169"/>
      <c r="AQ368" s="174"/>
      <c r="AR368" s="313"/>
    </row>
    <row r="369" spans="1:44" ht="31.15" customHeight="1" x14ac:dyDescent="0.3">
      <c r="A369" s="314"/>
      <c r="B369" s="315"/>
      <c r="C369" s="315"/>
      <c r="D369" s="172" t="s">
        <v>2</v>
      </c>
      <c r="E369" s="170">
        <f t="shared" si="745"/>
        <v>0</v>
      </c>
      <c r="F369" s="170">
        <f t="shared" si="746"/>
        <v>0</v>
      </c>
      <c r="G369" s="170" t="e">
        <f t="shared" si="669"/>
        <v>#DIV/0!</v>
      </c>
      <c r="H369" s="169"/>
      <c r="I369" s="169"/>
      <c r="J369" s="174"/>
      <c r="K369" s="169"/>
      <c r="L369" s="169"/>
      <c r="M369" s="174"/>
      <c r="N369" s="169"/>
      <c r="O369" s="169"/>
      <c r="P369" s="174"/>
      <c r="Q369" s="169"/>
      <c r="R369" s="169"/>
      <c r="S369" s="174"/>
      <c r="T369" s="169"/>
      <c r="U369" s="169"/>
      <c r="V369" s="174"/>
      <c r="W369" s="169"/>
      <c r="X369" s="169"/>
      <c r="Y369" s="174"/>
      <c r="Z369" s="169"/>
      <c r="AA369" s="169"/>
      <c r="AB369" s="174"/>
      <c r="AC369" s="169"/>
      <c r="AD369" s="169"/>
      <c r="AE369" s="174"/>
      <c r="AF369" s="169"/>
      <c r="AG369" s="169"/>
      <c r="AH369" s="174"/>
      <c r="AI369" s="169"/>
      <c r="AJ369" s="169"/>
      <c r="AK369" s="174"/>
      <c r="AL369" s="169"/>
      <c r="AM369" s="169"/>
      <c r="AN369" s="174"/>
      <c r="AO369" s="169"/>
      <c r="AP369" s="169"/>
      <c r="AQ369" s="174"/>
      <c r="AR369" s="313"/>
    </row>
    <row r="370" spans="1:44" ht="21.8" customHeight="1" x14ac:dyDescent="0.3">
      <c r="A370" s="314"/>
      <c r="B370" s="315"/>
      <c r="C370" s="315"/>
      <c r="D370" s="172" t="s">
        <v>43</v>
      </c>
      <c r="E370" s="170">
        <f t="shared" si="745"/>
        <v>1273.56</v>
      </c>
      <c r="F370" s="170">
        <f t="shared" si="746"/>
        <v>1273.56</v>
      </c>
      <c r="G370" s="170">
        <f t="shared" si="669"/>
        <v>100</v>
      </c>
      <c r="H370" s="169"/>
      <c r="I370" s="169"/>
      <c r="J370" s="174"/>
      <c r="K370" s="169">
        <v>747.92</v>
      </c>
      <c r="L370" s="169">
        <v>747.92</v>
      </c>
      <c r="M370" s="174"/>
      <c r="N370" s="169"/>
      <c r="O370" s="169"/>
      <c r="P370" s="174"/>
      <c r="Q370" s="169"/>
      <c r="R370" s="169"/>
      <c r="S370" s="174"/>
      <c r="T370" s="169"/>
      <c r="U370" s="169"/>
      <c r="V370" s="174"/>
      <c r="W370" s="169"/>
      <c r="X370" s="169"/>
      <c r="Y370" s="174"/>
      <c r="Z370" s="169">
        <v>262.83999999999997</v>
      </c>
      <c r="AA370" s="169">
        <v>262.83999999999997</v>
      </c>
      <c r="AB370" s="174"/>
      <c r="AC370" s="169"/>
      <c r="AD370" s="169"/>
      <c r="AE370" s="174"/>
      <c r="AF370" s="169"/>
      <c r="AG370" s="169"/>
      <c r="AH370" s="174"/>
      <c r="AI370" s="169"/>
      <c r="AJ370" s="169"/>
      <c r="AK370" s="174"/>
      <c r="AL370" s="169">
        <v>262.8</v>
      </c>
      <c r="AM370" s="169">
        <v>262.8</v>
      </c>
      <c r="AN370" s="174"/>
      <c r="AO370" s="169"/>
      <c r="AP370" s="169"/>
      <c r="AQ370" s="174"/>
      <c r="AR370" s="313"/>
    </row>
    <row r="371" spans="1:44" ht="30.05" customHeight="1" x14ac:dyDescent="0.25">
      <c r="A371" s="314"/>
      <c r="B371" s="315"/>
      <c r="C371" s="315"/>
      <c r="D371" s="173" t="s">
        <v>272</v>
      </c>
      <c r="E371" s="170">
        <f t="shared" si="745"/>
        <v>0</v>
      </c>
      <c r="F371" s="170">
        <f t="shared" si="746"/>
        <v>0</v>
      </c>
      <c r="G371" s="170" t="e">
        <f t="shared" si="669"/>
        <v>#DIV/0!</v>
      </c>
      <c r="H371" s="169"/>
      <c r="I371" s="169"/>
      <c r="J371" s="174"/>
      <c r="K371" s="169"/>
      <c r="L371" s="169"/>
      <c r="M371" s="174"/>
      <c r="N371" s="169"/>
      <c r="O371" s="169"/>
      <c r="P371" s="174"/>
      <c r="Q371" s="169"/>
      <c r="R371" s="169"/>
      <c r="S371" s="174"/>
      <c r="T371" s="169"/>
      <c r="U371" s="169"/>
      <c r="V371" s="174"/>
      <c r="W371" s="169"/>
      <c r="X371" s="169"/>
      <c r="Y371" s="174"/>
      <c r="Z371" s="169"/>
      <c r="AA371" s="169"/>
      <c r="AB371" s="174"/>
      <c r="AC371" s="169"/>
      <c r="AD371" s="169"/>
      <c r="AE371" s="174"/>
      <c r="AF371" s="169"/>
      <c r="AG371" s="169"/>
      <c r="AH371" s="174"/>
      <c r="AI371" s="169"/>
      <c r="AJ371" s="169"/>
      <c r="AK371" s="174"/>
      <c r="AL371" s="169"/>
      <c r="AM371" s="169"/>
      <c r="AN371" s="174"/>
      <c r="AO371" s="169"/>
      <c r="AP371" s="169"/>
      <c r="AQ371" s="174"/>
      <c r="AR371" s="313"/>
    </row>
    <row r="372" spans="1:44" s="116" customFormat="1" ht="22.25" customHeight="1" x14ac:dyDescent="0.3">
      <c r="A372" s="314"/>
      <c r="B372" s="315" t="s">
        <v>356</v>
      </c>
      <c r="C372" s="315"/>
      <c r="D372" s="176" t="s">
        <v>41</v>
      </c>
      <c r="E372" s="170">
        <f t="shared" si="745"/>
        <v>261.35000000000002</v>
      </c>
      <c r="F372" s="170">
        <f t="shared" si="746"/>
        <v>261.35000000000002</v>
      </c>
      <c r="G372" s="170">
        <f t="shared" si="669"/>
        <v>100</v>
      </c>
      <c r="H372" s="170">
        <f>SUM(H373:H376)</f>
        <v>0</v>
      </c>
      <c r="I372" s="170">
        <f t="shared" ref="I372" si="925">SUM(I373:I376)</f>
        <v>0</v>
      </c>
      <c r="J372" s="170"/>
      <c r="K372" s="170">
        <f t="shared" ref="K372" si="926">SUM(K373:K376)</f>
        <v>153.47</v>
      </c>
      <c r="L372" s="170">
        <f t="shared" ref="L372" si="927">SUM(L373:L376)</f>
        <v>153.47</v>
      </c>
      <c r="M372" s="170"/>
      <c r="N372" s="170">
        <f t="shared" ref="N372" si="928">SUM(N373:N376)</f>
        <v>0</v>
      </c>
      <c r="O372" s="170">
        <f t="shared" ref="O372" si="929">SUM(O373:O376)</f>
        <v>0</v>
      </c>
      <c r="P372" s="170"/>
      <c r="Q372" s="170">
        <f t="shared" ref="Q372" si="930">SUM(Q373:Q376)</f>
        <v>0</v>
      </c>
      <c r="R372" s="170">
        <f t="shared" ref="R372" si="931">SUM(R373:R376)</f>
        <v>0</v>
      </c>
      <c r="S372" s="170"/>
      <c r="T372" s="170">
        <f t="shared" ref="T372" si="932">SUM(T373:T376)</f>
        <v>0</v>
      </c>
      <c r="U372" s="170">
        <f t="shared" ref="U372" si="933">SUM(U373:U376)</f>
        <v>0</v>
      </c>
      <c r="V372" s="170"/>
      <c r="W372" s="170">
        <f t="shared" ref="W372" si="934">SUM(W373:W376)</f>
        <v>0</v>
      </c>
      <c r="X372" s="170">
        <f t="shared" ref="X372" si="935">SUM(X373:X376)</f>
        <v>0</v>
      </c>
      <c r="Y372" s="170"/>
      <c r="Z372" s="170">
        <f t="shared" ref="Z372" si="936">SUM(Z373:Z376)</f>
        <v>53.94</v>
      </c>
      <c r="AA372" s="170">
        <f t="shared" ref="AA372" si="937">SUM(AA373:AA376)</f>
        <v>53.94</v>
      </c>
      <c r="AB372" s="170"/>
      <c r="AC372" s="170">
        <f t="shared" ref="AC372" si="938">SUM(AC373:AC376)</f>
        <v>0</v>
      </c>
      <c r="AD372" s="170">
        <f t="shared" ref="AD372" si="939">SUM(AD373:AD376)</f>
        <v>0</v>
      </c>
      <c r="AE372" s="170"/>
      <c r="AF372" s="170">
        <f t="shared" ref="AF372" si="940">SUM(AF373:AF376)</f>
        <v>0</v>
      </c>
      <c r="AG372" s="170">
        <f t="shared" ref="AG372" si="941">SUM(AG373:AG376)</f>
        <v>0</v>
      </c>
      <c r="AH372" s="170">
        <f t="shared" ref="AH372" si="942">SUM(AH373:AH376)</f>
        <v>0</v>
      </c>
      <c r="AI372" s="170">
        <f t="shared" ref="AI372" si="943">SUM(AI373:AI376)</f>
        <v>0</v>
      </c>
      <c r="AJ372" s="170">
        <f t="shared" ref="AJ372" si="944">SUM(AJ373:AJ376)</f>
        <v>0</v>
      </c>
      <c r="AK372" s="170"/>
      <c r="AL372" s="170">
        <f t="shared" ref="AL372" si="945">SUM(AL373:AL376)</f>
        <v>53.94</v>
      </c>
      <c r="AM372" s="170">
        <f t="shared" ref="AM372" si="946">SUM(AM373:AM376)</f>
        <v>53.94</v>
      </c>
      <c r="AN372" s="170">
        <f t="shared" ref="AN372" si="947">SUM(AN373:AN376)</f>
        <v>0</v>
      </c>
      <c r="AO372" s="170">
        <f t="shared" ref="AO372" si="948">SUM(AO373:AO376)</f>
        <v>0</v>
      </c>
      <c r="AP372" s="170">
        <f t="shared" ref="AP372" si="949">SUM(AP373:AP376)</f>
        <v>0</v>
      </c>
      <c r="AQ372" s="171"/>
      <c r="AR372" s="313"/>
    </row>
    <row r="373" spans="1:44" x14ac:dyDescent="0.3">
      <c r="A373" s="314"/>
      <c r="B373" s="315"/>
      <c r="C373" s="315"/>
      <c r="D373" s="172" t="s">
        <v>37</v>
      </c>
      <c r="E373" s="170">
        <f t="shared" si="745"/>
        <v>0</v>
      </c>
      <c r="F373" s="170">
        <f t="shared" si="746"/>
        <v>0</v>
      </c>
      <c r="G373" s="170" t="e">
        <f t="shared" si="669"/>
        <v>#DIV/0!</v>
      </c>
      <c r="H373" s="169"/>
      <c r="I373" s="169"/>
      <c r="J373" s="174"/>
      <c r="K373" s="169"/>
      <c r="L373" s="169"/>
      <c r="M373" s="174"/>
      <c r="N373" s="169"/>
      <c r="O373" s="169"/>
      <c r="P373" s="174"/>
      <c r="Q373" s="169"/>
      <c r="R373" s="169"/>
      <c r="S373" s="174"/>
      <c r="T373" s="169"/>
      <c r="U373" s="169"/>
      <c r="V373" s="174"/>
      <c r="W373" s="169"/>
      <c r="X373" s="169"/>
      <c r="Y373" s="174"/>
      <c r="Z373" s="169"/>
      <c r="AA373" s="169"/>
      <c r="AB373" s="174"/>
      <c r="AC373" s="169"/>
      <c r="AD373" s="169"/>
      <c r="AE373" s="174"/>
      <c r="AF373" s="169"/>
      <c r="AG373" s="169"/>
      <c r="AH373" s="174"/>
      <c r="AI373" s="169"/>
      <c r="AJ373" s="169"/>
      <c r="AK373" s="169"/>
      <c r="AL373" s="169"/>
      <c r="AM373" s="169"/>
      <c r="AN373" s="174"/>
      <c r="AO373" s="169"/>
      <c r="AP373" s="169"/>
      <c r="AQ373" s="174"/>
      <c r="AR373" s="313"/>
    </row>
    <row r="374" spans="1:44" ht="31.15" customHeight="1" x14ac:dyDescent="0.3">
      <c r="A374" s="314"/>
      <c r="B374" s="315"/>
      <c r="C374" s="315"/>
      <c r="D374" s="172" t="s">
        <v>2</v>
      </c>
      <c r="E374" s="170">
        <f t="shared" si="745"/>
        <v>0</v>
      </c>
      <c r="F374" s="170">
        <f t="shared" si="746"/>
        <v>0</v>
      </c>
      <c r="G374" s="170" t="e">
        <f t="shared" si="669"/>
        <v>#DIV/0!</v>
      </c>
      <c r="H374" s="169"/>
      <c r="I374" s="169"/>
      <c r="J374" s="174"/>
      <c r="K374" s="169"/>
      <c r="L374" s="169"/>
      <c r="M374" s="174"/>
      <c r="N374" s="169"/>
      <c r="O374" s="169"/>
      <c r="P374" s="174"/>
      <c r="Q374" s="169"/>
      <c r="R374" s="169"/>
      <c r="S374" s="174"/>
      <c r="T374" s="169"/>
      <c r="U374" s="169"/>
      <c r="V374" s="174"/>
      <c r="W374" s="169"/>
      <c r="X374" s="169"/>
      <c r="Y374" s="174"/>
      <c r="Z374" s="169"/>
      <c r="AA374" s="169"/>
      <c r="AB374" s="174"/>
      <c r="AC374" s="169"/>
      <c r="AD374" s="169"/>
      <c r="AE374" s="174"/>
      <c r="AF374" s="169"/>
      <c r="AG374" s="169"/>
      <c r="AH374" s="174"/>
      <c r="AI374" s="169"/>
      <c r="AJ374" s="169"/>
      <c r="AK374" s="174"/>
      <c r="AL374" s="169"/>
      <c r="AM374" s="169"/>
      <c r="AN374" s="174"/>
      <c r="AO374" s="169"/>
      <c r="AP374" s="169"/>
      <c r="AQ374" s="174"/>
      <c r="AR374" s="313"/>
    </row>
    <row r="375" spans="1:44" ht="21.8" customHeight="1" x14ac:dyDescent="0.3">
      <c r="A375" s="314"/>
      <c r="B375" s="315"/>
      <c r="C375" s="315"/>
      <c r="D375" s="172" t="s">
        <v>43</v>
      </c>
      <c r="E375" s="170">
        <f t="shared" si="745"/>
        <v>261.35000000000002</v>
      </c>
      <c r="F375" s="170">
        <f t="shared" si="746"/>
        <v>261.35000000000002</v>
      </c>
      <c r="G375" s="170">
        <f t="shared" si="669"/>
        <v>100</v>
      </c>
      <c r="H375" s="169"/>
      <c r="I375" s="169"/>
      <c r="J375" s="174"/>
      <c r="K375" s="169">
        <v>153.47</v>
      </c>
      <c r="L375" s="169">
        <v>153.47</v>
      </c>
      <c r="M375" s="174"/>
      <c r="N375" s="169"/>
      <c r="O375" s="169"/>
      <c r="P375" s="174"/>
      <c r="Q375" s="169"/>
      <c r="R375" s="169"/>
      <c r="S375" s="174"/>
      <c r="T375" s="169"/>
      <c r="U375" s="169"/>
      <c r="V375" s="174"/>
      <c r="W375" s="169"/>
      <c r="X375" s="169"/>
      <c r="Y375" s="174"/>
      <c r="Z375" s="169">
        <v>53.94</v>
      </c>
      <c r="AA375" s="169">
        <v>53.94</v>
      </c>
      <c r="AB375" s="174"/>
      <c r="AC375" s="169"/>
      <c r="AD375" s="169"/>
      <c r="AE375" s="174"/>
      <c r="AF375" s="169"/>
      <c r="AG375" s="169"/>
      <c r="AH375" s="174"/>
      <c r="AI375" s="169"/>
      <c r="AJ375" s="169"/>
      <c r="AK375" s="174"/>
      <c r="AL375" s="169">
        <v>53.94</v>
      </c>
      <c r="AM375" s="169">
        <v>53.94</v>
      </c>
      <c r="AN375" s="174"/>
      <c r="AO375" s="169"/>
      <c r="AP375" s="169"/>
      <c r="AQ375" s="174"/>
      <c r="AR375" s="313"/>
    </row>
    <row r="376" spans="1:44" ht="30.05" customHeight="1" x14ac:dyDescent="0.25">
      <c r="A376" s="314"/>
      <c r="B376" s="315"/>
      <c r="C376" s="315"/>
      <c r="D376" s="173" t="s">
        <v>272</v>
      </c>
      <c r="E376" s="170">
        <f t="shared" si="745"/>
        <v>0</v>
      </c>
      <c r="F376" s="170">
        <f t="shared" si="746"/>
        <v>0</v>
      </c>
      <c r="G376" s="170" t="e">
        <f t="shared" si="669"/>
        <v>#DIV/0!</v>
      </c>
      <c r="H376" s="169"/>
      <c r="I376" s="169"/>
      <c r="J376" s="174"/>
      <c r="K376" s="169"/>
      <c r="L376" s="169"/>
      <c r="M376" s="174"/>
      <c r="N376" s="169"/>
      <c r="O376" s="169"/>
      <c r="P376" s="174"/>
      <c r="Q376" s="169"/>
      <c r="R376" s="169"/>
      <c r="S376" s="174"/>
      <c r="T376" s="169"/>
      <c r="U376" s="169"/>
      <c r="V376" s="174"/>
      <c r="W376" s="169"/>
      <c r="X376" s="169"/>
      <c r="Y376" s="174"/>
      <c r="Z376" s="169"/>
      <c r="AA376" s="169"/>
      <c r="AB376" s="174"/>
      <c r="AC376" s="169"/>
      <c r="AD376" s="169"/>
      <c r="AE376" s="174"/>
      <c r="AF376" s="169"/>
      <c r="AG376" s="169"/>
      <c r="AH376" s="174"/>
      <c r="AI376" s="169"/>
      <c r="AJ376" s="169"/>
      <c r="AK376" s="174"/>
      <c r="AL376" s="169"/>
      <c r="AM376" s="169"/>
      <c r="AN376" s="174"/>
      <c r="AO376" s="169"/>
      <c r="AP376" s="169"/>
      <c r="AQ376" s="174"/>
      <c r="AR376" s="313"/>
    </row>
    <row r="377" spans="1:44" s="116" customFormat="1" ht="22.25" customHeight="1" x14ac:dyDescent="0.3">
      <c r="A377" s="314"/>
      <c r="B377" s="315" t="s">
        <v>357</v>
      </c>
      <c r="C377" s="315"/>
      <c r="D377" s="176" t="s">
        <v>41</v>
      </c>
      <c r="E377" s="170">
        <f t="shared" ref="E377:E440" si="950">H377+K377+N377+Q377+T377+W377+Z377+AC377+AF377+AI377+AL377+AO377</f>
        <v>86564.47</v>
      </c>
      <c r="F377" s="170">
        <f t="shared" ref="F377:F440" si="951">I377+L377+O377+R377+U377+X377+AA377+AD377+AG377+AJ377+AM377+AP377</f>
        <v>86564.47</v>
      </c>
      <c r="G377" s="170">
        <f t="shared" si="669"/>
        <v>100</v>
      </c>
      <c r="H377" s="170">
        <f>SUM(H378:H381)</f>
        <v>18088.14</v>
      </c>
      <c r="I377" s="170">
        <f t="shared" ref="I377" si="952">SUM(I378:I381)</f>
        <v>18088.14</v>
      </c>
      <c r="J377" s="170"/>
      <c r="K377" s="170">
        <f t="shared" ref="K377" si="953">SUM(K378:K381)</f>
        <v>10109.07</v>
      </c>
      <c r="L377" s="170">
        <f t="shared" ref="L377" si="954">SUM(L378:L381)</f>
        <v>10109.07</v>
      </c>
      <c r="M377" s="170"/>
      <c r="N377" s="170">
        <f t="shared" ref="N377" si="955">SUM(N378:N381)</f>
        <v>0</v>
      </c>
      <c r="O377" s="170">
        <f t="shared" ref="O377" si="956">SUM(O378:O381)</f>
        <v>0</v>
      </c>
      <c r="P377" s="170"/>
      <c r="Q377" s="170">
        <f t="shared" ref="Q377" si="957">SUM(Q378:Q381)</f>
        <v>0</v>
      </c>
      <c r="R377" s="170">
        <f t="shared" ref="R377" si="958">SUM(R378:R381)</f>
        <v>0</v>
      </c>
      <c r="S377" s="170"/>
      <c r="T377" s="170">
        <f t="shared" ref="T377" si="959">SUM(T378:T381)</f>
        <v>10297.209999999999</v>
      </c>
      <c r="U377" s="170">
        <f t="shared" ref="U377" si="960">SUM(U378:U381)</f>
        <v>10297.209999999999</v>
      </c>
      <c r="V377" s="170"/>
      <c r="W377" s="170">
        <f t="shared" ref="W377" si="961">SUM(W378:W381)</f>
        <v>0</v>
      </c>
      <c r="X377" s="170">
        <f t="shared" ref="X377" si="962">SUM(X378:X381)</f>
        <v>0</v>
      </c>
      <c r="Y377" s="170"/>
      <c r="Z377" s="170">
        <f t="shared" ref="Z377" si="963">SUM(Z378:Z381)</f>
        <v>14105.32</v>
      </c>
      <c r="AA377" s="170">
        <f t="shared" ref="AA377" si="964">SUM(AA378:AA381)</f>
        <v>14105.32</v>
      </c>
      <c r="AB377" s="170"/>
      <c r="AC377" s="170">
        <f t="shared" ref="AC377" si="965">SUM(AC378:AC381)</f>
        <v>0</v>
      </c>
      <c r="AD377" s="170">
        <f t="shared" ref="AD377" si="966">SUM(AD378:AD381)</f>
        <v>0</v>
      </c>
      <c r="AE377" s="170"/>
      <c r="AF377" s="170">
        <f t="shared" ref="AF377" si="967">SUM(AF378:AF381)</f>
        <v>0</v>
      </c>
      <c r="AG377" s="170">
        <f t="shared" ref="AG377" si="968">SUM(AG378:AG381)</f>
        <v>0</v>
      </c>
      <c r="AH377" s="170">
        <f t="shared" ref="AH377" si="969">SUM(AH378:AH381)</f>
        <v>0</v>
      </c>
      <c r="AI377" s="170">
        <f t="shared" ref="AI377" si="970">SUM(AI378:AI381)</f>
        <v>0</v>
      </c>
      <c r="AJ377" s="170">
        <f t="shared" ref="AJ377" si="971">SUM(AJ378:AJ381)</f>
        <v>0</v>
      </c>
      <c r="AK377" s="170"/>
      <c r="AL377" s="170">
        <f t="shared" ref="AL377" si="972">SUM(AL378:AL381)</f>
        <v>33964.730000000003</v>
      </c>
      <c r="AM377" s="170">
        <f t="shared" ref="AM377" si="973">SUM(AM378:AM381)</f>
        <v>33964.730000000003</v>
      </c>
      <c r="AN377" s="170">
        <f t="shared" ref="AN377" si="974">SUM(AN378:AN381)</f>
        <v>0</v>
      </c>
      <c r="AO377" s="170">
        <f t="shared" ref="AO377" si="975">SUM(AO378:AO381)</f>
        <v>0</v>
      </c>
      <c r="AP377" s="170">
        <f t="shared" ref="AP377" si="976">SUM(AP378:AP381)</f>
        <v>0</v>
      </c>
      <c r="AQ377" s="171"/>
      <c r="AR377" s="313"/>
    </row>
    <row r="378" spans="1:44" x14ac:dyDescent="0.3">
      <c r="A378" s="314"/>
      <c r="B378" s="315"/>
      <c r="C378" s="315"/>
      <c r="D378" s="172" t="s">
        <v>37</v>
      </c>
      <c r="E378" s="170">
        <f t="shared" si="950"/>
        <v>0</v>
      </c>
      <c r="F378" s="170">
        <f t="shared" si="951"/>
        <v>0</v>
      </c>
      <c r="G378" s="170" t="e">
        <f t="shared" si="669"/>
        <v>#DIV/0!</v>
      </c>
      <c r="H378" s="169"/>
      <c r="I378" s="169"/>
      <c r="J378" s="174"/>
      <c r="K378" s="169"/>
      <c r="L378" s="169"/>
      <c r="M378" s="174"/>
      <c r="N378" s="169"/>
      <c r="O378" s="169"/>
      <c r="P378" s="174"/>
      <c r="Q378" s="169"/>
      <c r="R378" s="169"/>
      <c r="S378" s="174"/>
      <c r="T378" s="169"/>
      <c r="U378" s="169"/>
      <c r="V378" s="174"/>
      <c r="W378" s="169"/>
      <c r="X378" s="169"/>
      <c r="Y378" s="174"/>
      <c r="Z378" s="169"/>
      <c r="AA378" s="169"/>
      <c r="AB378" s="174"/>
      <c r="AC378" s="169"/>
      <c r="AD378" s="169"/>
      <c r="AE378" s="174"/>
      <c r="AF378" s="169"/>
      <c r="AG378" s="169"/>
      <c r="AH378" s="174"/>
      <c r="AI378" s="169"/>
      <c r="AJ378" s="169"/>
      <c r="AK378" s="169"/>
      <c r="AL378" s="169"/>
      <c r="AM378" s="169"/>
      <c r="AN378" s="174"/>
      <c r="AO378" s="169"/>
      <c r="AP378" s="169"/>
      <c r="AQ378" s="174"/>
      <c r="AR378" s="313"/>
    </row>
    <row r="379" spans="1:44" ht="31.15" customHeight="1" x14ac:dyDescent="0.3">
      <c r="A379" s="314"/>
      <c r="B379" s="315"/>
      <c r="C379" s="315"/>
      <c r="D379" s="172" t="s">
        <v>2</v>
      </c>
      <c r="E379" s="170">
        <f t="shared" si="950"/>
        <v>0</v>
      </c>
      <c r="F379" s="170">
        <f t="shared" si="951"/>
        <v>0</v>
      </c>
      <c r="G379" s="170" t="e">
        <f t="shared" si="669"/>
        <v>#DIV/0!</v>
      </c>
      <c r="H379" s="169"/>
      <c r="I379" s="169"/>
      <c r="J379" s="174"/>
      <c r="K379" s="169"/>
      <c r="L379" s="169"/>
      <c r="M379" s="174"/>
      <c r="N379" s="169"/>
      <c r="O379" s="169"/>
      <c r="P379" s="174"/>
      <c r="Q379" s="169"/>
      <c r="R379" s="169"/>
      <c r="S379" s="174"/>
      <c r="T379" s="169"/>
      <c r="U379" s="169"/>
      <c r="V379" s="174"/>
      <c r="W379" s="169"/>
      <c r="X379" s="169"/>
      <c r="Y379" s="174"/>
      <c r="Z379" s="169"/>
      <c r="AA379" s="169"/>
      <c r="AB379" s="174"/>
      <c r="AC379" s="169"/>
      <c r="AD379" s="169"/>
      <c r="AE379" s="174"/>
      <c r="AF379" s="169"/>
      <c r="AG379" s="169"/>
      <c r="AH379" s="174"/>
      <c r="AI379" s="169"/>
      <c r="AJ379" s="169"/>
      <c r="AK379" s="174"/>
      <c r="AL379" s="169"/>
      <c r="AM379" s="169"/>
      <c r="AN379" s="174"/>
      <c r="AO379" s="169"/>
      <c r="AP379" s="169"/>
      <c r="AQ379" s="174"/>
      <c r="AR379" s="313"/>
    </row>
    <row r="380" spans="1:44" ht="21.8" customHeight="1" x14ac:dyDescent="0.3">
      <c r="A380" s="314"/>
      <c r="B380" s="315"/>
      <c r="C380" s="315"/>
      <c r="D380" s="172" t="s">
        <v>43</v>
      </c>
      <c r="E380" s="170">
        <f t="shared" si="950"/>
        <v>86564.47</v>
      </c>
      <c r="F380" s="170">
        <f t="shared" si="951"/>
        <v>86564.47</v>
      </c>
      <c r="G380" s="170">
        <f t="shared" si="669"/>
        <v>100</v>
      </c>
      <c r="H380" s="169">
        <v>18088.14</v>
      </c>
      <c r="I380" s="169">
        <v>18088.14</v>
      </c>
      <c r="J380" s="174"/>
      <c r="K380" s="169">
        <v>10109.07</v>
      </c>
      <c r="L380" s="169">
        <v>10109.07</v>
      </c>
      <c r="M380" s="174"/>
      <c r="N380" s="169"/>
      <c r="O380" s="169"/>
      <c r="P380" s="174"/>
      <c r="Q380" s="169"/>
      <c r="R380" s="169"/>
      <c r="S380" s="174"/>
      <c r="T380" s="169">
        <v>10297.209999999999</v>
      </c>
      <c r="U380" s="169">
        <v>10297.209999999999</v>
      </c>
      <c r="V380" s="174"/>
      <c r="W380" s="169"/>
      <c r="X380" s="169"/>
      <c r="Y380" s="174"/>
      <c r="Z380" s="169">
        <v>14105.32</v>
      </c>
      <c r="AA380" s="169">
        <v>14105.32</v>
      </c>
      <c r="AB380" s="174"/>
      <c r="AC380" s="169"/>
      <c r="AD380" s="169"/>
      <c r="AE380" s="174"/>
      <c r="AF380" s="169"/>
      <c r="AG380" s="169"/>
      <c r="AH380" s="174"/>
      <c r="AI380" s="169"/>
      <c r="AJ380" s="169"/>
      <c r="AK380" s="174"/>
      <c r="AL380" s="169">
        <v>33964.730000000003</v>
      </c>
      <c r="AM380" s="169">
        <v>33964.730000000003</v>
      </c>
      <c r="AN380" s="174"/>
      <c r="AO380" s="169"/>
      <c r="AP380" s="169"/>
      <c r="AQ380" s="174"/>
      <c r="AR380" s="313"/>
    </row>
    <row r="381" spans="1:44" ht="30.05" customHeight="1" x14ac:dyDescent="0.25">
      <c r="A381" s="314"/>
      <c r="B381" s="315"/>
      <c r="C381" s="315"/>
      <c r="D381" s="173" t="s">
        <v>272</v>
      </c>
      <c r="E381" s="170">
        <f t="shared" si="950"/>
        <v>0</v>
      </c>
      <c r="F381" s="170">
        <f t="shared" si="951"/>
        <v>0</v>
      </c>
      <c r="G381" s="170" t="e">
        <f t="shared" si="669"/>
        <v>#DIV/0!</v>
      </c>
      <c r="H381" s="169"/>
      <c r="I381" s="169"/>
      <c r="J381" s="174"/>
      <c r="K381" s="169"/>
      <c r="L381" s="169"/>
      <c r="M381" s="174"/>
      <c r="N381" s="169"/>
      <c r="O381" s="169"/>
      <c r="P381" s="174"/>
      <c r="Q381" s="169"/>
      <c r="R381" s="169"/>
      <c r="S381" s="174"/>
      <c r="T381" s="169"/>
      <c r="U381" s="169"/>
      <c r="V381" s="174"/>
      <c r="W381" s="169"/>
      <c r="X381" s="169"/>
      <c r="Y381" s="174"/>
      <c r="Z381" s="169"/>
      <c r="AA381" s="169"/>
      <c r="AB381" s="174"/>
      <c r="AC381" s="169"/>
      <c r="AD381" s="169"/>
      <c r="AE381" s="174"/>
      <c r="AF381" s="169"/>
      <c r="AG381" s="169"/>
      <c r="AH381" s="174"/>
      <c r="AI381" s="169"/>
      <c r="AJ381" s="169"/>
      <c r="AK381" s="174"/>
      <c r="AL381" s="169"/>
      <c r="AM381" s="169"/>
      <c r="AN381" s="174"/>
      <c r="AO381" s="169"/>
      <c r="AP381" s="169"/>
      <c r="AQ381" s="174"/>
      <c r="AR381" s="313"/>
    </row>
    <row r="382" spans="1:44" s="116" customFormat="1" ht="22.25" customHeight="1" x14ac:dyDescent="0.3">
      <c r="A382" s="314"/>
      <c r="B382" s="315" t="s">
        <v>358</v>
      </c>
      <c r="C382" s="315"/>
      <c r="D382" s="176" t="s">
        <v>41</v>
      </c>
      <c r="E382" s="170">
        <f t="shared" si="950"/>
        <v>26757.15</v>
      </c>
      <c r="F382" s="170">
        <f t="shared" si="951"/>
        <v>26757.15</v>
      </c>
      <c r="G382" s="170">
        <f t="shared" si="669"/>
        <v>100</v>
      </c>
      <c r="H382" s="170">
        <f>SUM(H383:H386)</f>
        <v>7779.8649999999998</v>
      </c>
      <c r="I382" s="170">
        <f t="shared" ref="I382" si="977">SUM(I383:I386)</f>
        <v>7779.8649999999998</v>
      </c>
      <c r="J382" s="170"/>
      <c r="K382" s="170">
        <f t="shared" ref="K382" si="978">SUM(K383:K386)</f>
        <v>3593.58</v>
      </c>
      <c r="L382" s="170">
        <f t="shared" ref="L382" si="979">SUM(L383:L386)</f>
        <v>3593.58</v>
      </c>
      <c r="M382" s="170"/>
      <c r="N382" s="170">
        <f t="shared" ref="N382" si="980">SUM(N383:N386)</f>
        <v>0</v>
      </c>
      <c r="O382" s="170">
        <f t="shared" ref="O382" si="981">SUM(O383:O386)</f>
        <v>0</v>
      </c>
      <c r="P382" s="170"/>
      <c r="Q382" s="170">
        <f t="shared" ref="Q382" si="982">SUM(Q383:Q386)</f>
        <v>0</v>
      </c>
      <c r="R382" s="170">
        <f t="shared" ref="R382" si="983">SUM(R383:R386)</f>
        <v>0</v>
      </c>
      <c r="S382" s="170"/>
      <c r="T382" s="170">
        <f t="shared" ref="T382" si="984">SUM(T383:T386)</f>
        <v>327.86500000000001</v>
      </c>
      <c r="U382" s="170">
        <f t="shared" ref="U382" si="985">SUM(U383:U386)</f>
        <v>327.86500000000001</v>
      </c>
      <c r="V382" s="170"/>
      <c r="W382" s="170">
        <f t="shared" ref="W382" si="986">SUM(W383:W386)</f>
        <v>0</v>
      </c>
      <c r="X382" s="170">
        <f t="shared" ref="X382" si="987">SUM(X383:X386)</f>
        <v>0</v>
      </c>
      <c r="Y382" s="170"/>
      <c r="Z382" s="170">
        <f t="shared" ref="Z382" si="988">SUM(Z383:Z386)</f>
        <v>3486.44</v>
      </c>
      <c r="AA382" s="170">
        <f t="shared" ref="AA382" si="989">SUM(AA383:AA386)</f>
        <v>3486.44</v>
      </c>
      <c r="AB382" s="170"/>
      <c r="AC382" s="170">
        <f t="shared" ref="AC382" si="990">SUM(AC383:AC386)</f>
        <v>0</v>
      </c>
      <c r="AD382" s="170">
        <f t="shared" ref="AD382" si="991">SUM(AD383:AD386)</f>
        <v>0</v>
      </c>
      <c r="AE382" s="170"/>
      <c r="AF382" s="170">
        <f t="shared" ref="AF382" si="992">SUM(AF383:AF386)</f>
        <v>0</v>
      </c>
      <c r="AG382" s="170">
        <f t="shared" ref="AG382" si="993">SUM(AG383:AG386)</f>
        <v>0</v>
      </c>
      <c r="AH382" s="170">
        <f t="shared" ref="AH382" si="994">SUM(AH383:AH386)</f>
        <v>0</v>
      </c>
      <c r="AI382" s="170">
        <f t="shared" ref="AI382" si="995">SUM(AI383:AI386)</f>
        <v>0</v>
      </c>
      <c r="AJ382" s="170">
        <f t="shared" ref="AJ382" si="996">SUM(AJ383:AJ386)</f>
        <v>0</v>
      </c>
      <c r="AK382" s="170"/>
      <c r="AL382" s="170">
        <f t="shared" ref="AL382" si="997">SUM(AL383:AL386)</f>
        <v>11569.4</v>
      </c>
      <c r="AM382" s="170">
        <f t="shared" ref="AM382" si="998">SUM(AM383:AM386)</f>
        <v>11569.4</v>
      </c>
      <c r="AN382" s="170">
        <f t="shared" ref="AN382" si="999">SUM(AN383:AN386)</f>
        <v>0</v>
      </c>
      <c r="AO382" s="170">
        <f t="shared" ref="AO382" si="1000">SUM(AO383:AO386)</f>
        <v>0</v>
      </c>
      <c r="AP382" s="170">
        <f t="shared" ref="AP382" si="1001">SUM(AP383:AP386)</f>
        <v>0</v>
      </c>
      <c r="AQ382" s="171"/>
      <c r="AR382" s="313"/>
    </row>
    <row r="383" spans="1:44" x14ac:dyDescent="0.3">
      <c r="A383" s="314"/>
      <c r="B383" s="315"/>
      <c r="C383" s="315"/>
      <c r="D383" s="172" t="s">
        <v>37</v>
      </c>
      <c r="E383" s="170">
        <f t="shared" si="950"/>
        <v>0</v>
      </c>
      <c r="F383" s="170">
        <f t="shared" si="951"/>
        <v>0</v>
      </c>
      <c r="G383" s="170" t="e">
        <f t="shared" si="669"/>
        <v>#DIV/0!</v>
      </c>
      <c r="H383" s="169"/>
      <c r="I383" s="169"/>
      <c r="J383" s="174"/>
      <c r="K383" s="169"/>
      <c r="L383" s="169"/>
      <c r="M383" s="174"/>
      <c r="N383" s="169"/>
      <c r="O383" s="169"/>
      <c r="P383" s="174"/>
      <c r="Q383" s="169"/>
      <c r="R383" s="169"/>
      <c r="S383" s="174"/>
      <c r="T383" s="169"/>
      <c r="U383" s="169"/>
      <c r="V383" s="174"/>
      <c r="W383" s="169"/>
      <c r="X383" s="169"/>
      <c r="Y383" s="174"/>
      <c r="Z383" s="169"/>
      <c r="AA383" s="169"/>
      <c r="AB383" s="174"/>
      <c r="AC383" s="169"/>
      <c r="AD383" s="169"/>
      <c r="AE383" s="174"/>
      <c r="AF383" s="169"/>
      <c r="AG383" s="169"/>
      <c r="AH383" s="174"/>
      <c r="AI383" s="169"/>
      <c r="AJ383" s="169"/>
      <c r="AK383" s="169"/>
      <c r="AL383" s="169"/>
      <c r="AM383" s="169"/>
      <c r="AN383" s="174"/>
      <c r="AO383" s="169"/>
      <c r="AP383" s="169"/>
      <c r="AQ383" s="174"/>
      <c r="AR383" s="313"/>
    </row>
    <row r="384" spans="1:44" ht="31.15" customHeight="1" x14ac:dyDescent="0.3">
      <c r="A384" s="314"/>
      <c r="B384" s="315"/>
      <c r="C384" s="315"/>
      <c r="D384" s="172" t="s">
        <v>2</v>
      </c>
      <c r="E384" s="170">
        <f t="shared" si="950"/>
        <v>0</v>
      </c>
      <c r="F384" s="170">
        <f t="shared" si="951"/>
        <v>0</v>
      </c>
      <c r="G384" s="170" t="e">
        <f t="shared" si="669"/>
        <v>#DIV/0!</v>
      </c>
      <c r="H384" s="169"/>
      <c r="I384" s="169"/>
      <c r="J384" s="174"/>
      <c r="K384" s="169"/>
      <c r="L384" s="169"/>
      <c r="M384" s="174"/>
      <c r="N384" s="169"/>
      <c r="O384" s="169"/>
      <c r="P384" s="174"/>
      <c r="Q384" s="169"/>
      <c r="R384" s="169"/>
      <c r="S384" s="174"/>
      <c r="T384" s="169"/>
      <c r="U384" s="169"/>
      <c r="V384" s="174"/>
      <c r="W384" s="169"/>
      <c r="X384" s="169"/>
      <c r="Y384" s="174"/>
      <c r="Z384" s="169"/>
      <c r="AA384" s="169"/>
      <c r="AB384" s="174"/>
      <c r="AC384" s="169"/>
      <c r="AD384" s="169"/>
      <c r="AE384" s="174"/>
      <c r="AF384" s="169"/>
      <c r="AG384" s="169"/>
      <c r="AH384" s="174"/>
      <c r="AI384" s="169"/>
      <c r="AJ384" s="169"/>
      <c r="AK384" s="174"/>
      <c r="AL384" s="169"/>
      <c r="AM384" s="169"/>
      <c r="AN384" s="174"/>
      <c r="AO384" s="169"/>
      <c r="AP384" s="169"/>
      <c r="AQ384" s="174"/>
      <c r="AR384" s="313"/>
    </row>
    <row r="385" spans="1:44" ht="21.8" customHeight="1" x14ac:dyDescent="0.3">
      <c r="A385" s="314"/>
      <c r="B385" s="315"/>
      <c r="C385" s="315"/>
      <c r="D385" s="172" t="s">
        <v>43</v>
      </c>
      <c r="E385" s="170">
        <f t="shared" si="950"/>
        <v>26757.15</v>
      </c>
      <c r="F385" s="170">
        <f t="shared" si="951"/>
        <v>26757.15</v>
      </c>
      <c r="G385" s="170">
        <f t="shared" si="669"/>
        <v>100</v>
      </c>
      <c r="H385" s="169">
        <v>7779.8649999999998</v>
      </c>
      <c r="I385" s="169">
        <v>7779.8649999999998</v>
      </c>
      <c r="J385" s="174"/>
      <c r="K385" s="169">
        <v>3593.58</v>
      </c>
      <c r="L385" s="169">
        <v>3593.58</v>
      </c>
      <c r="M385" s="174"/>
      <c r="N385" s="169"/>
      <c r="O385" s="169"/>
      <c r="P385" s="174"/>
      <c r="Q385" s="169"/>
      <c r="R385" s="169"/>
      <c r="S385" s="174"/>
      <c r="T385" s="169">
        <v>327.86500000000001</v>
      </c>
      <c r="U385" s="169">
        <v>327.86500000000001</v>
      </c>
      <c r="V385" s="174"/>
      <c r="W385" s="169"/>
      <c r="X385" s="169"/>
      <c r="Y385" s="174"/>
      <c r="Z385" s="169">
        <v>3486.44</v>
      </c>
      <c r="AA385" s="169">
        <v>3486.44</v>
      </c>
      <c r="AB385" s="174"/>
      <c r="AC385" s="169"/>
      <c r="AD385" s="169"/>
      <c r="AE385" s="174"/>
      <c r="AF385" s="169"/>
      <c r="AG385" s="169"/>
      <c r="AH385" s="174"/>
      <c r="AI385" s="169"/>
      <c r="AJ385" s="169"/>
      <c r="AK385" s="174"/>
      <c r="AL385" s="169">
        <v>11569.4</v>
      </c>
      <c r="AM385" s="169">
        <v>11569.4</v>
      </c>
      <c r="AN385" s="174"/>
      <c r="AO385" s="169"/>
      <c r="AP385" s="169"/>
      <c r="AQ385" s="174"/>
      <c r="AR385" s="313"/>
    </row>
    <row r="386" spans="1:44" ht="30.05" customHeight="1" x14ac:dyDescent="0.25">
      <c r="A386" s="314"/>
      <c r="B386" s="315"/>
      <c r="C386" s="315"/>
      <c r="D386" s="173" t="s">
        <v>272</v>
      </c>
      <c r="E386" s="170">
        <f t="shared" si="950"/>
        <v>0</v>
      </c>
      <c r="F386" s="170">
        <f t="shared" si="951"/>
        <v>0</v>
      </c>
      <c r="G386" s="170" t="e">
        <f t="shared" si="669"/>
        <v>#DIV/0!</v>
      </c>
      <c r="H386" s="169"/>
      <c r="I386" s="169"/>
      <c r="J386" s="174"/>
      <c r="K386" s="169"/>
      <c r="L386" s="169"/>
      <c r="M386" s="174"/>
      <c r="N386" s="169"/>
      <c r="O386" s="169"/>
      <c r="P386" s="174"/>
      <c r="Q386" s="169"/>
      <c r="R386" s="169"/>
      <c r="S386" s="174"/>
      <c r="T386" s="169"/>
      <c r="U386" s="169"/>
      <c r="V386" s="174"/>
      <c r="W386" s="169"/>
      <c r="X386" s="169"/>
      <c r="Y386" s="174"/>
      <c r="Z386" s="169"/>
      <c r="AA386" s="169"/>
      <c r="AB386" s="174"/>
      <c r="AC386" s="169"/>
      <c r="AD386" s="169"/>
      <c r="AE386" s="174"/>
      <c r="AF386" s="169"/>
      <c r="AG386" s="169"/>
      <c r="AH386" s="174"/>
      <c r="AI386" s="169"/>
      <c r="AJ386" s="169"/>
      <c r="AK386" s="174"/>
      <c r="AL386" s="169"/>
      <c r="AM386" s="169"/>
      <c r="AN386" s="174"/>
      <c r="AO386" s="169"/>
      <c r="AP386" s="169"/>
      <c r="AQ386" s="174"/>
      <c r="AR386" s="313"/>
    </row>
    <row r="387" spans="1:44" s="116" customFormat="1" ht="22.25" customHeight="1" x14ac:dyDescent="0.3">
      <c r="A387" s="314"/>
      <c r="B387" s="315" t="s">
        <v>359</v>
      </c>
      <c r="C387" s="315"/>
      <c r="D387" s="176" t="s">
        <v>41</v>
      </c>
      <c r="E387" s="170">
        <f t="shared" si="950"/>
        <v>28001.47</v>
      </c>
      <c r="F387" s="170">
        <f t="shared" si="951"/>
        <v>28001.47</v>
      </c>
      <c r="G387" s="170">
        <f t="shared" si="669"/>
        <v>100</v>
      </c>
      <c r="H387" s="170">
        <f>SUM(H388:H391)</f>
        <v>6186.6949999999997</v>
      </c>
      <c r="I387" s="170">
        <f t="shared" ref="I387" si="1002">SUM(I388:I391)</f>
        <v>6186.6949999999997</v>
      </c>
      <c r="J387" s="170"/>
      <c r="K387" s="170">
        <f t="shared" ref="K387" si="1003">SUM(K388:K391)</f>
        <v>18832.79</v>
      </c>
      <c r="L387" s="170">
        <f t="shared" ref="L387" si="1004">SUM(L388:L391)</f>
        <v>18832.79</v>
      </c>
      <c r="M387" s="170"/>
      <c r="N387" s="170">
        <f t="shared" ref="N387" si="1005">SUM(N388:N391)</f>
        <v>0</v>
      </c>
      <c r="O387" s="170">
        <f t="shared" ref="O387" si="1006">SUM(O388:O391)</f>
        <v>0</v>
      </c>
      <c r="P387" s="170"/>
      <c r="Q387" s="170">
        <f t="shared" ref="Q387" si="1007">SUM(Q388:Q391)</f>
        <v>0</v>
      </c>
      <c r="R387" s="170">
        <f t="shared" ref="R387" si="1008">SUM(R388:R391)</f>
        <v>0</v>
      </c>
      <c r="S387" s="170"/>
      <c r="T387" s="170">
        <f t="shared" ref="T387" si="1009">SUM(T388:T391)</f>
        <v>478.495</v>
      </c>
      <c r="U387" s="170">
        <f t="shared" ref="U387" si="1010">SUM(U388:U391)</f>
        <v>478.495</v>
      </c>
      <c r="V387" s="170"/>
      <c r="W387" s="170">
        <f t="shared" ref="W387" si="1011">SUM(W388:W391)</f>
        <v>0</v>
      </c>
      <c r="X387" s="170">
        <f t="shared" ref="X387" si="1012">SUM(X388:X391)</f>
        <v>0</v>
      </c>
      <c r="Y387" s="170"/>
      <c r="Z387" s="170">
        <f t="shared" ref="Z387" si="1013">SUM(Z388:Z391)</f>
        <v>318.2</v>
      </c>
      <c r="AA387" s="170">
        <f t="shared" ref="AA387" si="1014">SUM(AA388:AA391)</f>
        <v>318.2</v>
      </c>
      <c r="AB387" s="170"/>
      <c r="AC387" s="170">
        <f t="shared" ref="AC387" si="1015">SUM(AC388:AC391)</f>
        <v>0</v>
      </c>
      <c r="AD387" s="170">
        <f t="shared" ref="AD387" si="1016">SUM(AD388:AD391)</f>
        <v>0</v>
      </c>
      <c r="AE387" s="170"/>
      <c r="AF387" s="170">
        <f t="shared" ref="AF387" si="1017">SUM(AF388:AF391)</f>
        <v>0</v>
      </c>
      <c r="AG387" s="170">
        <f t="shared" ref="AG387" si="1018">SUM(AG388:AG391)</f>
        <v>0</v>
      </c>
      <c r="AH387" s="170">
        <f t="shared" ref="AH387" si="1019">SUM(AH388:AH391)</f>
        <v>0</v>
      </c>
      <c r="AI387" s="170">
        <f t="shared" ref="AI387" si="1020">SUM(AI388:AI391)</f>
        <v>0</v>
      </c>
      <c r="AJ387" s="170">
        <f t="shared" ref="AJ387" si="1021">SUM(AJ388:AJ391)</f>
        <v>0</v>
      </c>
      <c r="AK387" s="170"/>
      <c r="AL387" s="170">
        <f t="shared" ref="AL387" si="1022">SUM(AL388:AL391)</f>
        <v>2185.29</v>
      </c>
      <c r="AM387" s="170">
        <f t="shared" ref="AM387" si="1023">SUM(AM388:AM391)</f>
        <v>2185.29</v>
      </c>
      <c r="AN387" s="170">
        <f t="shared" ref="AN387" si="1024">SUM(AN388:AN391)</f>
        <v>0</v>
      </c>
      <c r="AO387" s="170">
        <f t="shared" ref="AO387" si="1025">SUM(AO388:AO391)</f>
        <v>0</v>
      </c>
      <c r="AP387" s="170">
        <f t="shared" ref="AP387" si="1026">SUM(AP388:AP391)</f>
        <v>0</v>
      </c>
      <c r="AQ387" s="171"/>
      <c r="AR387" s="313"/>
    </row>
    <row r="388" spans="1:44" x14ac:dyDescent="0.3">
      <c r="A388" s="314"/>
      <c r="B388" s="315"/>
      <c r="C388" s="315"/>
      <c r="D388" s="172" t="s">
        <v>37</v>
      </c>
      <c r="E388" s="170">
        <f t="shared" si="950"/>
        <v>0</v>
      </c>
      <c r="F388" s="170">
        <f t="shared" si="951"/>
        <v>0</v>
      </c>
      <c r="G388" s="170" t="e">
        <f t="shared" si="669"/>
        <v>#DIV/0!</v>
      </c>
      <c r="H388" s="169"/>
      <c r="I388" s="169"/>
      <c r="J388" s="174"/>
      <c r="K388" s="169"/>
      <c r="L388" s="169"/>
      <c r="M388" s="174"/>
      <c r="N388" s="169"/>
      <c r="O388" s="169"/>
      <c r="P388" s="174"/>
      <c r="Q388" s="169"/>
      <c r="R388" s="169"/>
      <c r="S388" s="174"/>
      <c r="T388" s="169"/>
      <c r="U388" s="169"/>
      <c r="V388" s="174"/>
      <c r="W388" s="169"/>
      <c r="X388" s="169"/>
      <c r="Y388" s="174"/>
      <c r="Z388" s="169"/>
      <c r="AA388" s="169"/>
      <c r="AB388" s="174"/>
      <c r="AC388" s="169"/>
      <c r="AD388" s="169"/>
      <c r="AE388" s="174"/>
      <c r="AF388" s="169"/>
      <c r="AG388" s="169"/>
      <c r="AH388" s="174"/>
      <c r="AI388" s="169"/>
      <c r="AJ388" s="169"/>
      <c r="AK388" s="169"/>
      <c r="AL388" s="169"/>
      <c r="AM388" s="169"/>
      <c r="AN388" s="174"/>
      <c r="AO388" s="169"/>
      <c r="AP388" s="169"/>
      <c r="AQ388" s="174"/>
      <c r="AR388" s="313"/>
    </row>
    <row r="389" spans="1:44" ht="31.15" customHeight="1" x14ac:dyDescent="0.3">
      <c r="A389" s="314"/>
      <c r="B389" s="315"/>
      <c r="C389" s="315"/>
      <c r="D389" s="172" t="s">
        <v>2</v>
      </c>
      <c r="E389" s="170">
        <f t="shared" si="950"/>
        <v>0</v>
      </c>
      <c r="F389" s="170">
        <f t="shared" si="951"/>
        <v>0</v>
      </c>
      <c r="G389" s="170" t="e">
        <f t="shared" si="669"/>
        <v>#DIV/0!</v>
      </c>
      <c r="H389" s="169"/>
      <c r="I389" s="169"/>
      <c r="J389" s="174"/>
      <c r="K389" s="169"/>
      <c r="L389" s="169"/>
      <c r="M389" s="174"/>
      <c r="N389" s="169"/>
      <c r="O389" s="169"/>
      <c r="P389" s="174"/>
      <c r="Q389" s="169"/>
      <c r="R389" s="169"/>
      <c r="S389" s="174"/>
      <c r="T389" s="169"/>
      <c r="U389" s="169"/>
      <c r="V389" s="174"/>
      <c r="W389" s="169"/>
      <c r="X389" s="169"/>
      <c r="Y389" s="174"/>
      <c r="Z389" s="169"/>
      <c r="AA389" s="169"/>
      <c r="AB389" s="174"/>
      <c r="AC389" s="169"/>
      <c r="AD389" s="169"/>
      <c r="AE389" s="174"/>
      <c r="AF389" s="169"/>
      <c r="AG389" s="169"/>
      <c r="AH389" s="174"/>
      <c r="AI389" s="169"/>
      <c r="AJ389" s="169"/>
      <c r="AK389" s="174"/>
      <c r="AL389" s="169"/>
      <c r="AM389" s="169"/>
      <c r="AN389" s="174"/>
      <c r="AO389" s="169"/>
      <c r="AP389" s="169"/>
      <c r="AQ389" s="174"/>
      <c r="AR389" s="313"/>
    </row>
    <row r="390" spans="1:44" ht="21.8" customHeight="1" x14ac:dyDescent="0.3">
      <c r="A390" s="314"/>
      <c r="B390" s="315"/>
      <c r="C390" s="315"/>
      <c r="D390" s="172" t="s">
        <v>43</v>
      </c>
      <c r="E390" s="216">
        <f t="shared" si="950"/>
        <v>28001.47</v>
      </c>
      <c r="F390" s="216">
        <f t="shared" si="951"/>
        <v>28001.47</v>
      </c>
      <c r="G390" s="170">
        <f t="shared" si="669"/>
        <v>100</v>
      </c>
      <c r="H390" s="169">
        <v>6186.6949999999997</v>
      </c>
      <c r="I390" s="169">
        <v>6186.6949999999997</v>
      </c>
      <c r="J390" s="174"/>
      <c r="K390" s="169">
        <v>18832.79</v>
      </c>
      <c r="L390" s="169">
        <v>18832.79</v>
      </c>
      <c r="M390" s="174"/>
      <c r="N390" s="169"/>
      <c r="O390" s="169"/>
      <c r="P390" s="174"/>
      <c r="Q390" s="169"/>
      <c r="R390" s="169"/>
      <c r="S390" s="174"/>
      <c r="T390" s="169">
        <v>478.495</v>
      </c>
      <c r="U390" s="169">
        <v>478.495</v>
      </c>
      <c r="V390" s="174"/>
      <c r="W390" s="169"/>
      <c r="X390" s="169"/>
      <c r="Y390" s="174"/>
      <c r="Z390" s="169">
        <v>318.2</v>
      </c>
      <c r="AA390" s="169">
        <v>318.2</v>
      </c>
      <c r="AB390" s="174"/>
      <c r="AC390" s="169"/>
      <c r="AD390" s="169"/>
      <c r="AE390" s="174"/>
      <c r="AF390" s="169"/>
      <c r="AG390" s="169"/>
      <c r="AH390" s="174"/>
      <c r="AI390" s="169"/>
      <c r="AJ390" s="169"/>
      <c r="AK390" s="174"/>
      <c r="AL390" s="169">
        <v>2185.29</v>
      </c>
      <c r="AM390" s="169">
        <v>2185.29</v>
      </c>
      <c r="AN390" s="174"/>
      <c r="AO390" s="169"/>
      <c r="AP390" s="169"/>
      <c r="AQ390" s="174"/>
      <c r="AR390" s="313"/>
    </row>
    <row r="391" spans="1:44" ht="30.05" customHeight="1" x14ac:dyDescent="0.25">
      <c r="A391" s="314"/>
      <c r="B391" s="315"/>
      <c r="C391" s="315"/>
      <c r="D391" s="173" t="s">
        <v>272</v>
      </c>
      <c r="E391" s="170">
        <f t="shared" si="950"/>
        <v>0</v>
      </c>
      <c r="F391" s="170">
        <f t="shared" si="951"/>
        <v>0</v>
      </c>
      <c r="G391" s="170" t="e">
        <f t="shared" si="669"/>
        <v>#DIV/0!</v>
      </c>
      <c r="H391" s="169"/>
      <c r="I391" s="169"/>
      <c r="J391" s="174"/>
      <c r="K391" s="169"/>
      <c r="L391" s="169"/>
      <c r="M391" s="174"/>
      <c r="N391" s="169"/>
      <c r="O391" s="169"/>
      <c r="P391" s="174"/>
      <c r="Q391" s="169"/>
      <c r="R391" s="169"/>
      <c r="S391" s="174"/>
      <c r="T391" s="169"/>
      <c r="U391" s="169"/>
      <c r="V391" s="174"/>
      <c r="W391" s="169"/>
      <c r="X391" s="169"/>
      <c r="Y391" s="174"/>
      <c r="Z391" s="169"/>
      <c r="AA391" s="169"/>
      <c r="AB391" s="174"/>
      <c r="AC391" s="169"/>
      <c r="AD391" s="169"/>
      <c r="AE391" s="174"/>
      <c r="AF391" s="169"/>
      <c r="AG391" s="169"/>
      <c r="AH391" s="174"/>
      <c r="AI391" s="169"/>
      <c r="AJ391" s="169"/>
      <c r="AK391" s="174"/>
      <c r="AL391" s="169"/>
      <c r="AM391" s="169"/>
      <c r="AN391" s="174"/>
      <c r="AO391" s="169"/>
      <c r="AP391" s="169"/>
      <c r="AQ391" s="174"/>
      <c r="AR391" s="313"/>
    </row>
    <row r="392" spans="1:44" s="116" customFormat="1" ht="22.25" customHeight="1" x14ac:dyDescent="0.3">
      <c r="A392" s="314"/>
      <c r="B392" s="315" t="s">
        <v>360</v>
      </c>
      <c r="C392" s="315"/>
      <c r="D392" s="176" t="s">
        <v>41</v>
      </c>
      <c r="E392" s="170">
        <f t="shared" si="950"/>
        <v>31023.309999999998</v>
      </c>
      <c r="F392" s="170">
        <f t="shared" si="951"/>
        <v>31023.309999999998</v>
      </c>
      <c r="G392" s="170">
        <f t="shared" si="669"/>
        <v>100</v>
      </c>
      <c r="H392" s="170">
        <f>SUM(H393:H396)</f>
        <v>5806.3</v>
      </c>
      <c r="I392" s="170">
        <f t="shared" ref="I392" si="1027">SUM(I393:I396)</f>
        <v>5806.3</v>
      </c>
      <c r="J392" s="170">
        <f>I392/H392*100</f>
        <v>100</v>
      </c>
      <c r="K392" s="170">
        <f t="shared" ref="K392" si="1028">SUM(K393:K396)</f>
        <v>6611.69</v>
      </c>
      <c r="L392" s="170">
        <f t="shared" ref="L392" si="1029">SUM(L393:L396)</f>
        <v>6611.69</v>
      </c>
      <c r="M392" s="170"/>
      <c r="N392" s="170">
        <f t="shared" ref="N392" si="1030">SUM(N393:N396)</f>
        <v>0</v>
      </c>
      <c r="O392" s="170">
        <f t="shared" ref="O392" si="1031">SUM(O393:O396)</f>
        <v>0</v>
      </c>
      <c r="P392" s="170"/>
      <c r="Q392" s="170">
        <f t="shared" ref="Q392" si="1032">SUM(Q393:Q396)</f>
        <v>0</v>
      </c>
      <c r="R392" s="170">
        <f t="shared" ref="R392" si="1033">SUM(R393:R396)</f>
        <v>0</v>
      </c>
      <c r="S392" s="170"/>
      <c r="T392" s="170">
        <f t="shared" ref="T392" si="1034">SUM(T393:T396)</f>
        <v>16516.22</v>
      </c>
      <c r="U392" s="170">
        <f t="shared" ref="U392" si="1035">SUM(U393:U396)</f>
        <v>16516.22</v>
      </c>
      <c r="V392" s="170"/>
      <c r="W392" s="170">
        <f t="shared" ref="W392" si="1036">SUM(W393:W396)</f>
        <v>0</v>
      </c>
      <c r="X392" s="170">
        <f t="shared" ref="X392" si="1037">SUM(X393:X396)</f>
        <v>0</v>
      </c>
      <c r="Y392" s="170"/>
      <c r="Z392" s="170">
        <f t="shared" ref="Z392" si="1038">SUM(Z393:Z396)</f>
        <v>168</v>
      </c>
      <c r="AA392" s="170">
        <f t="shared" ref="AA392" si="1039">SUM(AA393:AA396)</f>
        <v>168</v>
      </c>
      <c r="AB392" s="170"/>
      <c r="AC392" s="170">
        <f t="shared" ref="AC392" si="1040">SUM(AC393:AC396)</f>
        <v>0</v>
      </c>
      <c r="AD392" s="170">
        <f t="shared" ref="AD392" si="1041">SUM(AD393:AD396)</f>
        <v>0</v>
      </c>
      <c r="AE392" s="170"/>
      <c r="AF392" s="170">
        <f t="shared" ref="AF392" si="1042">SUM(AF393:AF396)</f>
        <v>0</v>
      </c>
      <c r="AG392" s="170">
        <f t="shared" ref="AG392" si="1043">SUM(AG393:AG396)</f>
        <v>0</v>
      </c>
      <c r="AH392" s="170">
        <f t="shared" ref="AH392" si="1044">SUM(AH393:AH396)</f>
        <v>0</v>
      </c>
      <c r="AI392" s="170">
        <f t="shared" ref="AI392" si="1045">SUM(AI393:AI396)</f>
        <v>0</v>
      </c>
      <c r="AJ392" s="170">
        <f t="shared" ref="AJ392" si="1046">SUM(AJ393:AJ396)</f>
        <v>0</v>
      </c>
      <c r="AK392" s="170"/>
      <c r="AL392" s="170">
        <f t="shared" ref="AL392" si="1047">SUM(AL393:AL396)</f>
        <v>1921.1</v>
      </c>
      <c r="AM392" s="170">
        <f t="shared" ref="AM392" si="1048">SUM(AM393:AM396)</f>
        <v>1921.1</v>
      </c>
      <c r="AN392" s="170">
        <f t="shared" ref="AN392" si="1049">SUM(AN393:AN396)</f>
        <v>0</v>
      </c>
      <c r="AO392" s="170">
        <f t="shared" ref="AO392" si="1050">SUM(AO393:AO396)</f>
        <v>0</v>
      </c>
      <c r="AP392" s="170">
        <f t="shared" ref="AP392" si="1051">SUM(AP393:AP396)</f>
        <v>0</v>
      </c>
      <c r="AQ392" s="171"/>
      <c r="AR392" s="313"/>
    </row>
    <row r="393" spans="1:44" x14ac:dyDescent="0.3">
      <c r="A393" s="314"/>
      <c r="B393" s="315"/>
      <c r="C393" s="315"/>
      <c r="D393" s="172" t="s">
        <v>37</v>
      </c>
      <c r="E393" s="170">
        <f t="shared" si="950"/>
        <v>0</v>
      </c>
      <c r="F393" s="170">
        <f t="shared" si="951"/>
        <v>0</v>
      </c>
      <c r="G393" s="170" t="e">
        <f t="shared" ref="G393:G451" si="1052">F393/E393*100</f>
        <v>#DIV/0!</v>
      </c>
      <c r="H393" s="169"/>
      <c r="I393" s="169"/>
      <c r="J393" s="174"/>
      <c r="K393" s="169"/>
      <c r="L393" s="169"/>
      <c r="M393" s="174"/>
      <c r="N393" s="169"/>
      <c r="O393" s="169"/>
      <c r="P393" s="174"/>
      <c r="Q393" s="169"/>
      <c r="R393" s="169"/>
      <c r="S393" s="174"/>
      <c r="T393" s="169"/>
      <c r="U393" s="169"/>
      <c r="V393" s="174"/>
      <c r="W393" s="169"/>
      <c r="X393" s="169"/>
      <c r="Y393" s="174"/>
      <c r="Z393" s="169"/>
      <c r="AA393" s="169"/>
      <c r="AB393" s="174"/>
      <c r="AC393" s="169"/>
      <c r="AD393" s="169"/>
      <c r="AE393" s="174"/>
      <c r="AF393" s="169"/>
      <c r="AG393" s="169"/>
      <c r="AH393" s="174"/>
      <c r="AI393" s="169"/>
      <c r="AJ393" s="169"/>
      <c r="AK393" s="169"/>
      <c r="AL393" s="169"/>
      <c r="AM393" s="169"/>
      <c r="AN393" s="174"/>
      <c r="AO393" s="169"/>
      <c r="AP393" s="169"/>
      <c r="AQ393" s="174"/>
      <c r="AR393" s="313"/>
    </row>
    <row r="394" spans="1:44" ht="31.15" customHeight="1" x14ac:dyDescent="0.3">
      <c r="A394" s="314"/>
      <c r="B394" s="315"/>
      <c r="C394" s="315"/>
      <c r="D394" s="172" t="s">
        <v>2</v>
      </c>
      <c r="E394" s="170">
        <f t="shared" si="950"/>
        <v>0</v>
      </c>
      <c r="F394" s="170">
        <f t="shared" si="951"/>
        <v>0</v>
      </c>
      <c r="G394" s="170" t="e">
        <f t="shared" si="1052"/>
        <v>#DIV/0!</v>
      </c>
      <c r="H394" s="169"/>
      <c r="I394" s="169"/>
      <c r="J394" s="174"/>
      <c r="K394" s="169"/>
      <c r="L394" s="169"/>
      <c r="M394" s="174"/>
      <c r="N394" s="169"/>
      <c r="O394" s="169"/>
      <c r="P394" s="174"/>
      <c r="Q394" s="169"/>
      <c r="R394" s="169"/>
      <c r="S394" s="174"/>
      <c r="T394" s="169"/>
      <c r="U394" s="169"/>
      <c r="V394" s="174"/>
      <c r="W394" s="169"/>
      <c r="X394" s="169"/>
      <c r="Y394" s="174"/>
      <c r="Z394" s="169"/>
      <c r="AA394" s="169"/>
      <c r="AB394" s="174"/>
      <c r="AC394" s="169"/>
      <c r="AD394" s="169"/>
      <c r="AE394" s="174"/>
      <c r="AF394" s="169"/>
      <c r="AG394" s="169"/>
      <c r="AH394" s="174"/>
      <c r="AI394" s="169"/>
      <c r="AJ394" s="169"/>
      <c r="AK394" s="174"/>
      <c r="AL394" s="169"/>
      <c r="AM394" s="169"/>
      <c r="AN394" s="174"/>
      <c r="AO394" s="169"/>
      <c r="AP394" s="169"/>
      <c r="AQ394" s="174"/>
      <c r="AR394" s="313"/>
    </row>
    <row r="395" spans="1:44" ht="21.8" customHeight="1" x14ac:dyDescent="0.3">
      <c r="A395" s="314"/>
      <c r="B395" s="315"/>
      <c r="C395" s="315"/>
      <c r="D395" s="172" t="s">
        <v>43</v>
      </c>
      <c r="E395" s="170">
        <f t="shared" si="950"/>
        <v>31023.309999999998</v>
      </c>
      <c r="F395" s="170">
        <f t="shared" si="951"/>
        <v>31023.309999999998</v>
      </c>
      <c r="G395" s="170">
        <f t="shared" si="1052"/>
        <v>100</v>
      </c>
      <c r="H395" s="169">
        <v>5806.3</v>
      </c>
      <c r="I395" s="169">
        <v>5806.3</v>
      </c>
      <c r="J395" s="170">
        <f>I395/H395*100</f>
        <v>100</v>
      </c>
      <c r="K395" s="169">
        <v>6611.69</v>
      </c>
      <c r="L395" s="169">
        <v>6611.69</v>
      </c>
      <c r="M395" s="174"/>
      <c r="N395" s="169"/>
      <c r="O395" s="169"/>
      <c r="P395" s="174"/>
      <c r="Q395" s="169"/>
      <c r="R395" s="169"/>
      <c r="S395" s="174"/>
      <c r="T395" s="169">
        <v>16516.22</v>
      </c>
      <c r="U395" s="169">
        <v>16516.22</v>
      </c>
      <c r="V395" s="174"/>
      <c r="W395" s="169"/>
      <c r="X395" s="169"/>
      <c r="Y395" s="174"/>
      <c r="Z395" s="169">
        <v>168</v>
      </c>
      <c r="AA395" s="169">
        <v>168</v>
      </c>
      <c r="AB395" s="174"/>
      <c r="AC395" s="169"/>
      <c r="AD395" s="169"/>
      <c r="AE395" s="174"/>
      <c r="AF395" s="169"/>
      <c r="AG395" s="169"/>
      <c r="AH395" s="174"/>
      <c r="AI395" s="169"/>
      <c r="AJ395" s="169"/>
      <c r="AK395" s="174"/>
      <c r="AL395" s="169">
        <v>1921.1</v>
      </c>
      <c r="AM395" s="169">
        <v>1921.1</v>
      </c>
      <c r="AN395" s="174"/>
      <c r="AO395" s="169"/>
      <c r="AP395" s="169"/>
      <c r="AQ395" s="174"/>
      <c r="AR395" s="313"/>
    </row>
    <row r="396" spans="1:44" ht="30.05" customHeight="1" x14ac:dyDescent="0.25">
      <c r="A396" s="314"/>
      <c r="B396" s="315"/>
      <c r="C396" s="315"/>
      <c r="D396" s="173" t="s">
        <v>272</v>
      </c>
      <c r="E396" s="170">
        <f t="shared" si="950"/>
        <v>0</v>
      </c>
      <c r="F396" s="170">
        <f t="shared" si="951"/>
        <v>0</v>
      </c>
      <c r="G396" s="170" t="e">
        <f t="shared" si="1052"/>
        <v>#DIV/0!</v>
      </c>
      <c r="H396" s="169"/>
      <c r="I396" s="169"/>
      <c r="J396" s="174"/>
      <c r="K396" s="169"/>
      <c r="L396" s="169"/>
      <c r="M396" s="174"/>
      <c r="N396" s="169"/>
      <c r="O396" s="169"/>
      <c r="P396" s="174"/>
      <c r="Q396" s="169"/>
      <c r="R396" s="169"/>
      <c r="S396" s="174"/>
      <c r="T396" s="169"/>
      <c r="U396" s="169"/>
      <c r="V396" s="174"/>
      <c r="W396" s="169"/>
      <c r="X396" s="169"/>
      <c r="Y396" s="174"/>
      <c r="Z396" s="169"/>
      <c r="AA396" s="169"/>
      <c r="AB396" s="174"/>
      <c r="AC396" s="169"/>
      <c r="AD396" s="169"/>
      <c r="AE396" s="174"/>
      <c r="AF396" s="169"/>
      <c r="AG396" s="169"/>
      <c r="AH396" s="174"/>
      <c r="AI396" s="169"/>
      <c r="AJ396" s="169"/>
      <c r="AK396" s="174"/>
      <c r="AL396" s="169"/>
      <c r="AM396" s="169"/>
      <c r="AN396" s="174"/>
      <c r="AO396" s="169"/>
      <c r="AP396" s="169"/>
      <c r="AQ396" s="174"/>
      <c r="AR396" s="313"/>
    </row>
    <row r="397" spans="1:44" s="116" customFormat="1" ht="22.25" customHeight="1" x14ac:dyDescent="0.3">
      <c r="A397" s="314" t="s">
        <v>362</v>
      </c>
      <c r="B397" s="315" t="s">
        <v>361</v>
      </c>
      <c r="C397" s="315" t="s">
        <v>436</v>
      </c>
      <c r="D397" s="176" t="s">
        <v>41</v>
      </c>
      <c r="E397" s="170">
        <f t="shared" si="950"/>
        <v>30244.790130000001</v>
      </c>
      <c r="F397" s="170">
        <f t="shared" si="951"/>
        <v>23596.435879999997</v>
      </c>
      <c r="G397" s="170">
        <f t="shared" si="1052"/>
        <v>78.018183556825349</v>
      </c>
      <c r="H397" s="170">
        <f>SUM(H398:H401)</f>
        <v>0</v>
      </c>
      <c r="I397" s="170">
        <f t="shared" ref="I397" si="1053">SUM(I398:I401)</f>
        <v>0</v>
      </c>
      <c r="J397" s="170"/>
      <c r="K397" s="170">
        <f t="shared" ref="K397:L397" si="1054">SUM(K398:K401)</f>
        <v>0</v>
      </c>
      <c r="L397" s="170">
        <f t="shared" si="1054"/>
        <v>0</v>
      </c>
      <c r="M397" s="170"/>
      <c r="N397" s="170">
        <f t="shared" ref="N397:O397" si="1055">SUM(N398:N401)</f>
        <v>2029.5653499999999</v>
      </c>
      <c r="O397" s="170">
        <f t="shared" si="1055"/>
        <v>2029.5653499999999</v>
      </c>
      <c r="P397" s="170">
        <f>O397*100/N397</f>
        <v>100</v>
      </c>
      <c r="Q397" s="170">
        <f t="shared" ref="Q397:R397" si="1056">SUM(Q398:Q401)</f>
        <v>6404.0986300000004</v>
      </c>
      <c r="R397" s="170">
        <f t="shared" si="1056"/>
        <v>6404.0986300000004</v>
      </c>
      <c r="S397" s="170"/>
      <c r="T397" s="170">
        <f t="shared" ref="T397:U397" si="1057">SUM(T398:T401)</f>
        <v>2349.5445099999997</v>
      </c>
      <c r="U397" s="170">
        <f t="shared" si="1057"/>
        <v>2349.5445099999997</v>
      </c>
      <c r="V397" s="170"/>
      <c r="W397" s="170">
        <f t="shared" ref="W397:X397" si="1058">SUM(W398:W401)</f>
        <v>1739.4969099999998</v>
      </c>
      <c r="X397" s="170">
        <f t="shared" si="1058"/>
        <v>1739.4969099999998</v>
      </c>
      <c r="Y397" s="170"/>
      <c r="Z397" s="170">
        <f t="shared" ref="Z397:AA397" si="1059">SUM(Z398:Z401)</f>
        <v>711.07485000000008</v>
      </c>
      <c r="AA397" s="170">
        <f t="shared" si="1059"/>
        <v>711.07485000000008</v>
      </c>
      <c r="AB397" s="170"/>
      <c r="AC397" s="170">
        <f t="shared" ref="AC397:AD397" si="1060">SUM(AC398:AC401)</f>
        <v>631.61847999999998</v>
      </c>
      <c r="AD397" s="170">
        <f t="shared" si="1060"/>
        <v>631.61847999999998</v>
      </c>
      <c r="AE397" s="170"/>
      <c r="AF397" s="170">
        <f t="shared" ref="AF397:AH397" si="1061">SUM(AF398:AF401)</f>
        <v>741.43540999999993</v>
      </c>
      <c r="AG397" s="170">
        <f t="shared" si="1061"/>
        <v>741.43540999999993</v>
      </c>
      <c r="AH397" s="170">
        <f t="shared" si="1061"/>
        <v>0</v>
      </c>
      <c r="AI397" s="170">
        <f t="shared" ref="AI397:AJ397" si="1062">SUM(AI398:AI401)</f>
        <v>1420.19472</v>
      </c>
      <c r="AJ397" s="170">
        <f t="shared" si="1062"/>
        <v>1420.19472</v>
      </c>
      <c r="AK397" s="170"/>
      <c r="AL397" s="170">
        <f t="shared" ref="AL397:AN397" si="1063">SUM(AL398:AL401)</f>
        <v>0</v>
      </c>
      <c r="AM397" s="170">
        <f t="shared" si="1063"/>
        <v>0</v>
      </c>
      <c r="AN397" s="170">
        <f t="shared" si="1063"/>
        <v>0</v>
      </c>
      <c r="AO397" s="170">
        <f t="shared" ref="AO397:AP397" si="1064">SUM(AO398:AO401)</f>
        <v>14217.761270000003</v>
      </c>
      <c r="AP397" s="170">
        <f t="shared" si="1064"/>
        <v>7569.4070199999987</v>
      </c>
      <c r="AQ397" s="171"/>
      <c r="AR397" s="313"/>
    </row>
    <row r="398" spans="1:44" x14ac:dyDescent="0.3">
      <c r="A398" s="314"/>
      <c r="B398" s="315"/>
      <c r="C398" s="315"/>
      <c r="D398" s="172" t="s">
        <v>37</v>
      </c>
      <c r="E398" s="170">
        <f t="shared" si="950"/>
        <v>0</v>
      </c>
      <c r="F398" s="170">
        <f t="shared" si="951"/>
        <v>0</v>
      </c>
      <c r="G398" s="170" t="e">
        <f t="shared" si="1052"/>
        <v>#DIV/0!</v>
      </c>
      <c r="H398" s="169">
        <f>H403+H408+H413+H418+H423+H428+H433</f>
        <v>0</v>
      </c>
      <c r="I398" s="169">
        <f t="shared" ref="I398:AQ398" si="1065">I403+I408+I413+I418+I423+I428+I433</f>
        <v>0</v>
      </c>
      <c r="J398" s="169">
        <f t="shared" si="1065"/>
        <v>0</v>
      </c>
      <c r="K398" s="169">
        <f t="shared" si="1065"/>
        <v>0</v>
      </c>
      <c r="L398" s="169">
        <f t="shared" si="1065"/>
        <v>0</v>
      </c>
      <c r="M398" s="169">
        <f t="shared" si="1065"/>
        <v>0</v>
      </c>
      <c r="N398" s="169">
        <f t="shared" si="1065"/>
        <v>0</v>
      </c>
      <c r="O398" s="169">
        <f t="shared" si="1065"/>
        <v>0</v>
      </c>
      <c r="P398" s="169">
        <f t="shared" si="1065"/>
        <v>0</v>
      </c>
      <c r="Q398" s="169">
        <f t="shared" si="1065"/>
        <v>0</v>
      </c>
      <c r="R398" s="169">
        <f t="shared" si="1065"/>
        <v>0</v>
      </c>
      <c r="S398" s="169">
        <f t="shared" si="1065"/>
        <v>0</v>
      </c>
      <c r="T398" s="169">
        <f t="shared" si="1065"/>
        <v>0</v>
      </c>
      <c r="U398" s="169">
        <f t="shared" si="1065"/>
        <v>0</v>
      </c>
      <c r="V398" s="169">
        <f t="shared" si="1065"/>
        <v>0</v>
      </c>
      <c r="W398" s="169">
        <f t="shared" si="1065"/>
        <v>0</v>
      </c>
      <c r="X398" s="169">
        <f t="shared" si="1065"/>
        <v>0</v>
      </c>
      <c r="Y398" s="169">
        <f t="shared" si="1065"/>
        <v>0</v>
      </c>
      <c r="Z398" s="169">
        <f t="shared" si="1065"/>
        <v>0</v>
      </c>
      <c r="AA398" s="169">
        <f t="shared" si="1065"/>
        <v>0</v>
      </c>
      <c r="AB398" s="169">
        <f t="shared" si="1065"/>
        <v>0</v>
      </c>
      <c r="AC398" s="169">
        <f t="shared" si="1065"/>
        <v>0</v>
      </c>
      <c r="AD398" s="169">
        <f t="shared" si="1065"/>
        <v>0</v>
      </c>
      <c r="AE398" s="169">
        <f t="shared" si="1065"/>
        <v>0</v>
      </c>
      <c r="AF398" s="169">
        <f t="shared" si="1065"/>
        <v>0</v>
      </c>
      <c r="AG398" s="169">
        <f t="shared" si="1065"/>
        <v>0</v>
      </c>
      <c r="AH398" s="169">
        <f t="shared" si="1065"/>
        <v>0</v>
      </c>
      <c r="AI398" s="169">
        <f t="shared" si="1065"/>
        <v>0</v>
      </c>
      <c r="AJ398" s="169">
        <f t="shared" si="1065"/>
        <v>0</v>
      </c>
      <c r="AK398" s="169">
        <f t="shared" si="1065"/>
        <v>0</v>
      </c>
      <c r="AL398" s="169">
        <f t="shared" si="1065"/>
        <v>0</v>
      </c>
      <c r="AM398" s="169">
        <f t="shared" si="1065"/>
        <v>0</v>
      </c>
      <c r="AN398" s="169">
        <f t="shared" si="1065"/>
        <v>0</v>
      </c>
      <c r="AO398" s="169">
        <f t="shared" si="1065"/>
        <v>0</v>
      </c>
      <c r="AP398" s="169">
        <f t="shared" si="1065"/>
        <v>0</v>
      </c>
      <c r="AQ398" s="169">
        <f t="shared" si="1065"/>
        <v>0</v>
      </c>
      <c r="AR398" s="313"/>
    </row>
    <row r="399" spans="1:44" ht="31.15" customHeight="1" x14ac:dyDescent="0.3">
      <c r="A399" s="314"/>
      <c r="B399" s="315"/>
      <c r="C399" s="315"/>
      <c r="D399" s="172" t="s">
        <v>2</v>
      </c>
      <c r="E399" s="170">
        <f t="shared" si="950"/>
        <v>0</v>
      </c>
      <c r="F399" s="170">
        <f t="shared" si="951"/>
        <v>0</v>
      </c>
      <c r="G399" s="170" t="e">
        <f t="shared" si="1052"/>
        <v>#DIV/0!</v>
      </c>
      <c r="H399" s="169">
        <f t="shared" ref="H399:AQ399" si="1066">H404+H409+H414+H419+H424+H429+H434</f>
        <v>0</v>
      </c>
      <c r="I399" s="169">
        <f t="shared" si="1066"/>
        <v>0</v>
      </c>
      <c r="J399" s="169">
        <f t="shared" si="1066"/>
        <v>0</v>
      </c>
      <c r="K399" s="169">
        <f t="shared" si="1066"/>
        <v>0</v>
      </c>
      <c r="L399" s="169">
        <f t="shared" si="1066"/>
        <v>0</v>
      </c>
      <c r="M399" s="169">
        <f t="shared" si="1066"/>
        <v>0</v>
      </c>
      <c r="N399" s="169">
        <f t="shared" si="1066"/>
        <v>0</v>
      </c>
      <c r="O399" s="169">
        <f t="shared" si="1066"/>
        <v>0</v>
      </c>
      <c r="P399" s="169">
        <f t="shared" si="1066"/>
        <v>0</v>
      </c>
      <c r="Q399" s="169">
        <f t="shared" si="1066"/>
        <v>0</v>
      </c>
      <c r="R399" s="169">
        <f t="shared" si="1066"/>
        <v>0</v>
      </c>
      <c r="S399" s="169">
        <f t="shared" si="1066"/>
        <v>0</v>
      </c>
      <c r="T399" s="169">
        <f t="shared" si="1066"/>
        <v>0</v>
      </c>
      <c r="U399" s="169">
        <f t="shared" si="1066"/>
        <v>0</v>
      </c>
      <c r="V399" s="169">
        <f t="shared" si="1066"/>
        <v>0</v>
      </c>
      <c r="W399" s="169">
        <f t="shared" si="1066"/>
        <v>0</v>
      </c>
      <c r="X399" s="169">
        <f t="shared" si="1066"/>
        <v>0</v>
      </c>
      <c r="Y399" s="169">
        <f t="shared" si="1066"/>
        <v>0</v>
      </c>
      <c r="Z399" s="169">
        <f t="shared" si="1066"/>
        <v>0</v>
      </c>
      <c r="AA399" s="169">
        <f t="shared" si="1066"/>
        <v>0</v>
      </c>
      <c r="AB399" s="169">
        <f t="shared" si="1066"/>
        <v>0</v>
      </c>
      <c r="AC399" s="169">
        <f t="shared" si="1066"/>
        <v>0</v>
      </c>
      <c r="AD399" s="169">
        <f t="shared" si="1066"/>
        <v>0</v>
      </c>
      <c r="AE399" s="169">
        <f t="shared" si="1066"/>
        <v>0</v>
      </c>
      <c r="AF399" s="169">
        <f t="shared" si="1066"/>
        <v>0</v>
      </c>
      <c r="AG399" s="169">
        <f t="shared" si="1066"/>
        <v>0</v>
      </c>
      <c r="AH399" s="169">
        <f t="shared" si="1066"/>
        <v>0</v>
      </c>
      <c r="AI399" s="169">
        <f t="shared" si="1066"/>
        <v>0</v>
      </c>
      <c r="AJ399" s="169">
        <f t="shared" si="1066"/>
        <v>0</v>
      </c>
      <c r="AK399" s="169">
        <f t="shared" si="1066"/>
        <v>0</v>
      </c>
      <c r="AL399" s="169">
        <f t="shared" si="1066"/>
        <v>0</v>
      </c>
      <c r="AM399" s="169">
        <f t="shared" si="1066"/>
        <v>0</v>
      </c>
      <c r="AN399" s="169">
        <f t="shared" si="1066"/>
        <v>0</v>
      </c>
      <c r="AO399" s="169">
        <f t="shared" si="1066"/>
        <v>0</v>
      </c>
      <c r="AP399" s="169">
        <f t="shared" si="1066"/>
        <v>0</v>
      </c>
      <c r="AQ399" s="169">
        <f t="shared" si="1066"/>
        <v>0</v>
      </c>
      <c r="AR399" s="313"/>
    </row>
    <row r="400" spans="1:44" ht="21.8" customHeight="1" x14ac:dyDescent="0.3">
      <c r="A400" s="314"/>
      <c r="B400" s="315"/>
      <c r="C400" s="315"/>
      <c r="D400" s="172" t="s">
        <v>43</v>
      </c>
      <c r="E400" s="170">
        <f t="shared" si="950"/>
        <v>30244.790130000001</v>
      </c>
      <c r="F400" s="170">
        <f t="shared" si="951"/>
        <v>23596.435879999997</v>
      </c>
      <c r="G400" s="170">
        <f t="shared" si="1052"/>
        <v>78.018183556825349</v>
      </c>
      <c r="H400" s="169">
        <f t="shared" ref="H400:AQ400" si="1067">H405+H410+H415+H420+H425+H430+H435</f>
        <v>0</v>
      </c>
      <c r="I400" s="169">
        <f t="shared" si="1067"/>
        <v>0</v>
      </c>
      <c r="J400" s="169">
        <f t="shared" si="1067"/>
        <v>0</v>
      </c>
      <c r="K400" s="169">
        <f t="shared" si="1067"/>
        <v>0</v>
      </c>
      <c r="L400" s="169">
        <f t="shared" si="1067"/>
        <v>0</v>
      </c>
      <c r="M400" s="169">
        <f t="shared" si="1067"/>
        <v>0</v>
      </c>
      <c r="N400" s="169">
        <f t="shared" si="1067"/>
        <v>2029.5653499999999</v>
      </c>
      <c r="O400" s="169">
        <f t="shared" si="1067"/>
        <v>2029.5653499999999</v>
      </c>
      <c r="P400" s="170">
        <f>O400*100/N400</f>
        <v>100</v>
      </c>
      <c r="Q400" s="169">
        <f t="shared" si="1067"/>
        <v>6404.0986300000004</v>
      </c>
      <c r="R400" s="169">
        <f t="shared" si="1067"/>
        <v>6404.0986300000004</v>
      </c>
      <c r="S400" s="169">
        <f t="shared" si="1067"/>
        <v>0</v>
      </c>
      <c r="T400" s="169">
        <f t="shared" si="1067"/>
        <v>2349.5445099999997</v>
      </c>
      <c r="U400" s="169">
        <f t="shared" si="1067"/>
        <v>2349.5445099999997</v>
      </c>
      <c r="V400" s="169">
        <f t="shared" si="1067"/>
        <v>0</v>
      </c>
      <c r="W400" s="169">
        <f t="shared" si="1067"/>
        <v>1739.4969099999998</v>
      </c>
      <c r="X400" s="169">
        <f t="shared" si="1067"/>
        <v>1739.4969099999998</v>
      </c>
      <c r="Y400" s="169">
        <f t="shared" si="1067"/>
        <v>0</v>
      </c>
      <c r="Z400" s="169">
        <f t="shared" si="1067"/>
        <v>711.07485000000008</v>
      </c>
      <c r="AA400" s="169">
        <f t="shared" si="1067"/>
        <v>711.07485000000008</v>
      </c>
      <c r="AB400" s="169">
        <f t="shared" si="1067"/>
        <v>0</v>
      </c>
      <c r="AC400" s="169">
        <f t="shared" si="1067"/>
        <v>631.61847999999998</v>
      </c>
      <c r="AD400" s="169">
        <f t="shared" si="1067"/>
        <v>631.61847999999998</v>
      </c>
      <c r="AE400" s="169">
        <f t="shared" si="1067"/>
        <v>0</v>
      </c>
      <c r="AF400" s="169">
        <f t="shared" si="1067"/>
        <v>741.43540999999993</v>
      </c>
      <c r="AG400" s="169">
        <f t="shared" si="1067"/>
        <v>741.43540999999993</v>
      </c>
      <c r="AH400" s="169">
        <f t="shared" si="1067"/>
        <v>0</v>
      </c>
      <c r="AI400" s="169">
        <f t="shared" si="1067"/>
        <v>1420.19472</v>
      </c>
      <c r="AJ400" s="169">
        <f t="shared" si="1067"/>
        <v>1420.19472</v>
      </c>
      <c r="AK400" s="169">
        <f t="shared" si="1067"/>
        <v>0</v>
      </c>
      <c r="AL400" s="169">
        <f t="shared" si="1067"/>
        <v>0</v>
      </c>
      <c r="AM400" s="169">
        <f t="shared" si="1067"/>
        <v>0</v>
      </c>
      <c r="AN400" s="169">
        <f t="shared" si="1067"/>
        <v>0</v>
      </c>
      <c r="AO400" s="169">
        <f t="shared" si="1067"/>
        <v>14217.761270000003</v>
      </c>
      <c r="AP400" s="169">
        <f t="shared" si="1067"/>
        <v>7569.4070199999987</v>
      </c>
      <c r="AQ400" s="169">
        <f t="shared" si="1067"/>
        <v>0</v>
      </c>
      <c r="AR400" s="313"/>
    </row>
    <row r="401" spans="1:44" ht="30.05" customHeight="1" x14ac:dyDescent="0.25">
      <c r="A401" s="314"/>
      <c r="B401" s="315"/>
      <c r="C401" s="315"/>
      <c r="D401" s="173" t="s">
        <v>272</v>
      </c>
      <c r="E401" s="170">
        <f t="shared" si="950"/>
        <v>0</v>
      </c>
      <c r="F401" s="170">
        <f t="shared" si="951"/>
        <v>0</v>
      </c>
      <c r="G401" s="170" t="e">
        <f t="shared" si="1052"/>
        <v>#DIV/0!</v>
      </c>
      <c r="H401" s="169">
        <f t="shared" ref="H401:AQ401" si="1068">H406+H411+H416+H421+H426+H431+H436</f>
        <v>0</v>
      </c>
      <c r="I401" s="169">
        <f t="shared" si="1068"/>
        <v>0</v>
      </c>
      <c r="J401" s="169">
        <f t="shared" si="1068"/>
        <v>0</v>
      </c>
      <c r="K401" s="169">
        <f t="shared" si="1068"/>
        <v>0</v>
      </c>
      <c r="L401" s="169">
        <f t="shared" si="1068"/>
        <v>0</v>
      </c>
      <c r="M401" s="169">
        <f t="shared" si="1068"/>
        <v>0</v>
      </c>
      <c r="N401" s="169">
        <f t="shared" si="1068"/>
        <v>0</v>
      </c>
      <c r="O401" s="169">
        <f t="shared" si="1068"/>
        <v>0</v>
      </c>
      <c r="P401" s="169">
        <f t="shared" si="1068"/>
        <v>0</v>
      </c>
      <c r="Q401" s="169">
        <f t="shared" si="1068"/>
        <v>0</v>
      </c>
      <c r="R401" s="169">
        <f t="shared" si="1068"/>
        <v>0</v>
      </c>
      <c r="S401" s="169">
        <f t="shared" si="1068"/>
        <v>0</v>
      </c>
      <c r="T401" s="169">
        <f t="shared" si="1068"/>
        <v>0</v>
      </c>
      <c r="U401" s="169">
        <f t="shared" si="1068"/>
        <v>0</v>
      </c>
      <c r="V401" s="169">
        <f t="shared" si="1068"/>
        <v>0</v>
      </c>
      <c r="W401" s="169">
        <f t="shared" si="1068"/>
        <v>0</v>
      </c>
      <c r="X401" s="169">
        <f t="shared" si="1068"/>
        <v>0</v>
      </c>
      <c r="Y401" s="169">
        <f t="shared" si="1068"/>
        <v>0</v>
      </c>
      <c r="Z401" s="169">
        <f t="shared" si="1068"/>
        <v>0</v>
      </c>
      <c r="AA401" s="169">
        <f t="shared" si="1068"/>
        <v>0</v>
      </c>
      <c r="AB401" s="169">
        <f t="shared" si="1068"/>
        <v>0</v>
      </c>
      <c r="AC401" s="169">
        <f t="shared" si="1068"/>
        <v>0</v>
      </c>
      <c r="AD401" s="169">
        <f t="shared" si="1068"/>
        <v>0</v>
      </c>
      <c r="AE401" s="169">
        <f t="shared" si="1068"/>
        <v>0</v>
      </c>
      <c r="AF401" s="169">
        <f t="shared" si="1068"/>
        <v>0</v>
      </c>
      <c r="AG401" s="169">
        <f t="shared" si="1068"/>
        <v>0</v>
      </c>
      <c r="AH401" s="169">
        <f t="shared" si="1068"/>
        <v>0</v>
      </c>
      <c r="AI401" s="169">
        <f t="shared" si="1068"/>
        <v>0</v>
      </c>
      <c r="AJ401" s="169">
        <f t="shared" si="1068"/>
        <v>0</v>
      </c>
      <c r="AK401" s="169">
        <f t="shared" si="1068"/>
        <v>0</v>
      </c>
      <c r="AL401" s="169">
        <f t="shared" si="1068"/>
        <v>0</v>
      </c>
      <c r="AM401" s="169">
        <f t="shared" si="1068"/>
        <v>0</v>
      </c>
      <c r="AN401" s="169">
        <f t="shared" si="1068"/>
        <v>0</v>
      </c>
      <c r="AO401" s="169">
        <f t="shared" si="1068"/>
        <v>0</v>
      </c>
      <c r="AP401" s="169">
        <f t="shared" si="1068"/>
        <v>0</v>
      </c>
      <c r="AQ401" s="169">
        <f t="shared" si="1068"/>
        <v>0</v>
      </c>
      <c r="AR401" s="313"/>
    </row>
    <row r="402" spans="1:44" s="116" customFormat="1" ht="22.25" customHeight="1" x14ac:dyDescent="0.3">
      <c r="A402" s="314"/>
      <c r="B402" s="315" t="s">
        <v>355</v>
      </c>
      <c r="C402" s="315"/>
      <c r="D402" s="176" t="s">
        <v>41</v>
      </c>
      <c r="E402" s="170">
        <f t="shared" si="950"/>
        <v>2459.0274899999999</v>
      </c>
      <c r="F402" s="170">
        <f t="shared" si="951"/>
        <v>2283.3295400000002</v>
      </c>
      <c r="G402" s="170">
        <f t="shared" si="1052"/>
        <v>92.85498227594033</v>
      </c>
      <c r="H402" s="170">
        <f>SUM(H403:H406)</f>
        <v>0</v>
      </c>
      <c r="I402" s="170">
        <f t="shared" ref="I402" si="1069">SUM(I403:I406)</f>
        <v>0</v>
      </c>
      <c r="J402" s="170"/>
      <c r="K402" s="170">
        <f t="shared" ref="K402:L402" si="1070">SUM(K403:K406)</f>
        <v>0</v>
      </c>
      <c r="L402" s="170">
        <f t="shared" si="1070"/>
        <v>0</v>
      </c>
      <c r="M402" s="170"/>
      <c r="N402" s="170">
        <f t="shared" ref="N402:O402" si="1071">SUM(N403:N406)</f>
        <v>269.91282000000001</v>
      </c>
      <c r="O402" s="170">
        <f t="shared" si="1071"/>
        <v>269.91282000000001</v>
      </c>
      <c r="P402" s="170">
        <f>O402*100/N402</f>
        <v>100</v>
      </c>
      <c r="Q402" s="170">
        <f t="shared" ref="Q402:R402" si="1072">SUM(Q403:Q406)</f>
        <v>488.50038999999998</v>
      </c>
      <c r="R402" s="170">
        <f t="shared" si="1072"/>
        <v>488.50038999999998</v>
      </c>
      <c r="S402" s="170"/>
      <c r="T402" s="170">
        <f t="shared" ref="T402:U402" si="1073">SUM(T403:T406)</f>
        <v>210.85901000000001</v>
      </c>
      <c r="U402" s="170">
        <f t="shared" si="1073"/>
        <v>210.85901000000001</v>
      </c>
      <c r="V402" s="170"/>
      <c r="W402" s="170">
        <f t="shared" ref="W402:X402" si="1074">SUM(W403:W406)</f>
        <v>184.38792000000001</v>
      </c>
      <c r="X402" s="170">
        <f t="shared" si="1074"/>
        <v>184.38792000000001</v>
      </c>
      <c r="Y402" s="170"/>
      <c r="Z402" s="170">
        <f t="shared" ref="Z402:AA402" si="1075">SUM(Z403:Z406)</f>
        <v>73.952259999999995</v>
      </c>
      <c r="AA402" s="170">
        <f t="shared" si="1075"/>
        <v>73.952259999999995</v>
      </c>
      <c r="AB402" s="170"/>
      <c r="AC402" s="170">
        <f t="shared" ref="AC402:AD402" si="1076">SUM(AC403:AC406)</f>
        <v>75.422790000000006</v>
      </c>
      <c r="AD402" s="170">
        <f t="shared" si="1076"/>
        <v>75.422790000000006</v>
      </c>
      <c r="AE402" s="170"/>
      <c r="AF402" s="170">
        <f t="shared" ref="AF402:AH402" si="1077">SUM(AF403:AF406)</f>
        <v>67.904839999999993</v>
      </c>
      <c r="AG402" s="170">
        <f t="shared" si="1077"/>
        <v>67.904839999999993</v>
      </c>
      <c r="AH402" s="170">
        <f t="shared" si="1077"/>
        <v>0</v>
      </c>
      <c r="AI402" s="170">
        <f t="shared" ref="AI402:AJ402" si="1078">SUM(AI403:AI406)</f>
        <v>176.18980999999999</v>
      </c>
      <c r="AJ402" s="170">
        <f t="shared" si="1078"/>
        <v>176.18980999999999</v>
      </c>
      <c r="AK402" s="170"/>
      <c r="AL402" s="170">
        <f t="shared" ref="AL402:AQ402" si="1079">SUM(AL403:AL406)</f>
        <v>0</v>
      </c>
      <c r="AM402" s="170">
        <f t="shared" si="1079"/>
        <v>0</v>
      </c>
      <c r="AN402" s="170">
        <f t="shared" si="1079"/>
        <v>0</v>
      </c>
      <c r="AO402" s="170">
        <f t="shared" si="1079"/>
        <v>911.89765</v>
      </c>
      <c r="AP402" s="170">
        <f t="shared" si="1079"/>
        <v>736.19970000000001</v>
      </c>
      <c r="AQ402" s="170">
        <f t="shared" si="1079"/>
        <v>0</v>
      </c>
      <c r="AR402" s="313"/>
    </row>
    <row r="403" spans="1:44" x14ac:dyDescent="0.3">
      <c r="A403" s="314"/>
      <c r="B403" s="315"/>
      <c r="C403" s="315"/>
      <c r="D403" s="172" t="s">
        <v>37</v>
      </c>
      <c r="E403" s="170">
        <f t="shared" si="950"/>
        <v>0</v>
      </c>
      <c r="F403" s="170">
        <f t="shared" si="951"/>
        <v>0</v>
      </c>
      <c r="G403" s="170" t="e">
        <f t="shared" si="1052"/>
        <v>#DIV/0!</v>
      </c>
      <c r="H403" s="169"/>
      <c r="I403" s="169"/>
      <c r="J403" s="174"/>
      <c r="K403" s="169"/>
      <c r="L403" s="169"/>
      <c r="M403" s="174"/>
      <c r="N403" s="169"/>
      <c r="O403" s="169"/>
      <c r="P403" s="174"/>
      <c r="Q403" s="169"/>
      <c r="R403" s="169"/>
      <c r="S403" s="174"/>
      <c r="T403" s="169"/>
      <c r="U403" s="169"/>
      <c r="V403" s="174"/>
      <c r="W403" s="169"/>
      <c r="X403" s="169"/>
      <c r="Y403" s="174"/>
      <c r="Z403" s="169"/>
      <c r="AA403" s="169"/>
      <c r="AB403" s="174"/>
      <c r="AC403" s="169"/>
      <c r="AD403" s="169"/>
      <c r="AE403" s="174"/>
      <c r="AF403" s="169"/>
      <c r="AG403" s="169"/>
      <c r="AH403" s="174"/>
      <c r="AI403" s="169"/>
      <c r="AJ403" s="169"/>
      <c r="AK403" s="169"/>
      <c r="AL403" s="169"/>
      <c r="AM403" s="169"/>
      <c r="AN403" s="174"/>
      <c r="AO403" s="169"/>
      <c r="AP403" s="169"/>
      <c r="AQ403" s="174"/>
      <c r="AR403" s="313"/>
    </row>
    <row r="404" spans="1:44" ht="31.15" customHeight="1" x14ac:dyDescent="0.3">
      <c r="A404" s="314"/>
      <c r="B404" s="315"/>
      <c r="C404" s="315"/>
      <c r="D404" s="172" t="s">
        <v>2</v>
      </c>
      <c r="E404" s="170">
        <f t="shared" si="950"/>
        <v>0</v>
      </c>
      <c r="F404" s="170">
        <f t="shared" si="951"/>
        <v>0</v>
      </c>
      <c r="G404" s="170" t="e">
        <f t="shared" si="1052"/>
        <v>#DIV/0!</v>
      </c>
      <c r="H404" s="169"/>
      <c r="I404" s="169"/>
      <c r="J404" s="174"/>
      <c r="K404" s="169"/>
      <c r="L404" s="169"/>
      <c r="M404" s="174"/>
      <c r="N404" s="169"/>
      <c r="O404" s="169"/>
      <c r="P404" s="174"/>
      <c r="Q404" s="169"/>
      <c r="R404" s="169"/>
      <c r="S404" s="174"/>
      <c r="T404" s="169"/>
      <c r="U404" s="169"/>
      <c r="V404" s="174"/>
      <c r="W404" s="169"/>
      <c r="X404" s="169"/>
      <c r="Y404" s="174"/>
      <c r="Z404" s="169"/>
      <c r="AA404" s="169"/>
      <c r="AB404" s="174"/>
      <c r="AC404" s="169"/>
      <c r="AD404" s="169"/>
      <c r="AE404" s="174"/>
      <c r="AF404" s="169"/>
      <c r="AG404" s="169"/>
      <c r="AH404" s="174"/>
      <c r="AI404" s="169"/>
      <c r="AJ404" s="169"/>
      <c r="AK404" s="174"/>
      <c r="AL404" s="169"/>
      <c r="AM404" s="169"/>
      <c r="AN404" s="174"/>
      <c r="AO404" s="169"/>
      <c r="AP404" s="169"/>
      <c r="AQ404" s="174"/>
      <c r="AR404" s="313"/>
    </row>
    <row r="405" spans="1:44" ht="21.8" customHeight="1" x14ac:dyDescent="0.3">
      <c r="A405" s="314"/>
      <c r="B405" s="315"/>
      <c r="C405" s="315"/>
      <c r="D405" s="172" t="s">
        <v>43</v>
      </c>
      <c r="E405" s="170">
        <f t="shared" si="950"/>
        <v>2459.0274899999999</v>
      </c>
      <c r="F405" s="170">
        <f t="shared" si="951"/>
        <v>2283.3295400000002</v>
      </c>
      <c r="G405" s="170">
        <f t="shared" si="1052"/>
        <v>92.85498227594033</v>
      </c>
      <c r="H405" s="169"/>
      <c r="I405" s="169"/>
      <c r="J405" s="174"/>
      <c r="K405" s="169"/>
      <c r="L405" s="169"/>
      <c r="M405" s="174"/>
      <c r="N405" s="169">
        <v>269.91282000000001</v>
      </c>
      <c r="O405" s="169">
        <v>269.91282000000001</v>
      </c>
      <c r="P405" s="170">
        <f>O405*100/N405</f>
        <v>100</v>
      </c>
      <c r="Q405" s="169">
        <v>488.50038999999998</v>
      </c>
      <c r="R405" s="169">
        <v>488.50038999999998</v>
      </c>
      <c r="S405" s="174"/>
      <c r="T405" s="169">
        <v>210.85901000000001</v>
      </c>
      <c r="U405" s="169">
        <v>210.85901000000001</v>
      </c>
      <c r="V405" s="174"/>
      <c r="W405" s="169">
        <v>184.38792000000001</v>
      </c>
      <c r="X405" s="169">
        <v>184.38792000000001</v>
      </c>
      <c r="Y405" s="174"/>
      <c r="Z405" s="169">
        <v>73.952259999999995</v>
      </c>
      <c r="AA405" s="169">
        <v>73.952259999999995</v>
      </c>
      <c r="AB405" s="174"/>
      <c r="AC405" s="169">
        <v>75.422790000000006</v>
      </c>
      <c r="AD405" s="169">
        <v>75.422790000000006</v>
      </c>
      <c r="AE405" s="174"/>
      <c r="AF405" s="169">
        <v>67.904839999999993</v>
      </c>
      <c r="AG405" s="169">
        <v>67.904839999999993</v>
      </c>
      <c r="AH405" s="169"/>
      <c r="AI405" s="169">
        <v>176.18980999999999</v>
      </c>
      <c r="AJ405" s="169">
        <v>176.18980999999999</v>
      </c>
      <c r="AK405" s="174"/>
      <c r="AL405" s="169"/>
      <c r="AM405" s="169"/>
      <c r="AN405" s="174"/>
      <c r="AO405" s="169">
        <f>552.21433+359.68332</f>
        <v>911.89765</v>
      </c>
      <c r="AP405" s="169">
        <v>736.19970000000001</v>
      </c>
      <c r="AQ405" s="174"/>
      <c r="AR405" s="313"/>
    </row>
    <row r="406" spans="1:44" ht="30.05" customHeight="1" x14ac:dyDescent="0.25">
      <c r="A406" s="314"/>
      <c r="B406" s="315"/>
      <c r="C406" s="315"/>
      <c r="D406" s="173" t="s">
        <v>272</v>
      </c>
      <c r="E406" s="170">
        <f t="shared" si="950"/>
        <v>0</v>
      </c>
      <c r="F406" s="170">
        <f t="shared" si="951"/>
        <v>0</v>
      </c>
      <c r="G406" s="170" t="e">
        <f t="shared" si="1052"/>
        <v>#DIV/0!</v>
      </c>
      <c r="H406" s="169"/>
      <c r="I406" s="169"/>
      <c r="J406" s="174"/>
      <c r="K406" s="169"/>
      <c r="L406" s="169"/>
      <c r="M406" s="174"/>
      <c r="N406" s="169"/>
      <c r="O406" s="169"/>
      <c r="P406" s="174"/>
      <c r="Q406" s="169"/>
      <c r="R406" s="169"/>
      <c r="S406" s="174"/>
      <c r="T406" s="169"/>
      <c r="U406" s="169"/>
      <c r="V406" s="174"/>
      <c r="W406" s="169"/>
      <c r="X406" s="169"/>
      <c r="Y406" s="174"/>
      <c r="Z406" s="169"/>
      <c r="AA406" s="169"/>
      <c r="AB406" s="174"/>
      <c r="AC406" s="169"/>
      <c r="AD406" s="169"/>
      <c r="AE406" s="174"/>
      <c r="AF406" s="169"/>
      <c r="AG406" s="169"/>
      <c r="AH406" s="174"/>
      <c r="AI406" s="169"/>
      <c r="AJ406" s="169"/>
      <c r="AK406" s="174"/>
      <c r="AL406" s="169"/>
      <c r="AM406" s="169"/>
      <c r="AN406" s="174"/>
      <c r="AO406" s="169"/>
      <c r="AP406" s="169"/>
      <c r="AQ406" s="174"/>
      <c r="AR406" s="313"/>
    </row>
    <row r="407" spans="1:44" s="116" customFormat="1" ht="22.25" customHeight="1" x14ac:dyDescent="0.3">
      <c r="A407" s="314"/>
      <c r="B407" s="315" t="s">
        <v>356</v>
      </c>
      <c r="C407" s="315"/>
      <c r="D407" s="176" t="s">
        <v>41</v>
      </c>
      <c r="E407" s="170">
        <f t="shared" si="950"/>
        <v>543.13950999999997</v>
      </c>
      <c r="F407" s="170">
        <f t="shared" si="951"/>
        <v>406.04473999999999</v>
      </c>
      <c r="G407" s="170">
        <f t="shared" si="1052"/>
        <v>74.758829458015313</v>
      </c>
      <c r="H407" s="170">
        <f>SUM(H408:H411)</f>
        <v>0</v>
      </c>
      <c r="I407" s="170">
        <f t="shared" ref="I407" si="1080">SUM(I408:I411)</f>
        <v>0</v>
      </c>
      <c r="J407" s="170"/>
      <c r="K407" s="170">
        <f t="shared" ref="K407:L407" si="1081">SUM(K408:K411)</f>
        <v>0</v>
      </c>
      <c r="L407" s="170">
        <f t="shared" si="1081"/>
        <v>0</v>
      </c>
      <c r="M407" s="170"/>
      <c r="N407" s="170">
        <f t="shared" ref="N407:O407" si="1082">SUM(N408:N411)</f>
        <v>37.604460000000003</v>
      </c>
      <c r="O407" s="170">
        <f t="shared" si="1082"/>
        <v>37.604460000000003</v>
      </c>
      <c r="P407" s="170">
        <f>O407*100/N407</f>
        <v>100</v>
      </c>
      <c r="Q407" s="170">
        <f t="shared" ref="Q407:R407" si="1083">SUM(Q408:Q411)</f>
        <v>65.130210000000005</v>
      </c>
      <c r="R407" s="170">
        <f t="shared" si="1083"/>
        <v>65.130210000000005</v>
      </c>
      <c r="S407" s="170"/>
      <c r="T407" s="170">
        <f t="shared" ref="T407:U407" si="1084">SUM(T408:T411)</f>
        <v>35.483249999999998</v>
      </c>
      <c r="U407" s="170">
        <f t="shared" si="1084"/>
        <v>35.483249999999998</v>
      </c>
      <c r="V407" s="170"/>
      <c r="W407" s="170">
        <f t="shared" ref="W407:X407" si="1085">SUM(W408:W411)</f>
        <v>29.807580000000002</v>
      </c>
      <c r="X407" s="170">
        <f t="shared" si="1085"/>
        <v>29.807580000000002</v>
      </c>
      <c r="Y407" s="170"/>
      <c r="Z407" s="170">
        <f t="shared" ref="Z407:AA407" si="1086">SUM(Z408:Z411)</f>
        <v>28.030349999999999</v>
      </c>
      <c r="AA407" s="170">
        <f t="shared" si="1086"/>
        <v>28.030349999999999</v>
      </c>
      <c r="AB407" s="170"/>
      <c r="AC407" s="170">
        <f t="shared" ref="AC407:AD407" si="1087">SUM(AC408:AC411)</f>
        <v>31.452760000000001</v>
      </c>
      <c r="AD407" s="170">
        <f t="shared" si="1087"/>
        <v>31.452760000000001</v>
      </c>
      <c r="AE407" s="170"/>
      <c r="AF407" s="170">
        <f t="shared" ref="AF407:AH407" si="1088">SUM(AF408:AF411)</f>
        <v>31.452529999999999</v>
      </c>
      <c r="AG407" s="170">
        <f t="shared" si="1088"/>
        <v>31.452529999999999</v>
      </c>
      <c r="AH407" s="170">
        <f t="shared" si="1088"/>
        <v>0</v>
      </c>
      <c r="AI407" s="170">
        <f t="shared" ref="AI407:AJ407" si="1089">SUM(AI408:AI411)</f>
        <v>37.00741</v>
      </c>
      <c r="AJ407" s="170">
        <f t="shared" si="1089"/>
        <v>37.00741</v>
      </c>
      <c r="AK407" s="170"/>
      <c r="AL407" s="170">
        <f t="shared" ref="AL407:AN407" si="1090">SUM(AL408:AL411)</f>
        <v>0</v>
      </c>
      <c r="AM407" s="170">
        <f t="shared" si="1090"/>
        <v>0</v>
      </c>
      <c r="AN407" s="170">
        <f t="shared" si="1090"/>
        <v>0</v>
      </c>
      <c r="AO407" s="170">
        <f t="shared" ref="AO407:AP407" si="1091">SUM(AO408:AO411)</f>
        <v>247.17096000000001</v>
      </c>
      <c r="AP407" s="170">
        <f t="shared" si="1091"/>
        <v>110.07619</v>
      </c>
      <c r="AQ407" s="171"/>
      <c r="AR407" s="313"/>
    </row>
    <row r="408" spans="1:44" x14ac:dyDescent="0.3">
      <c r="A408" s="314"/>
      <c r="B408" s="315"/>
      <c r="C408" s="315"/>
      <c r="D408" s="172" t="s">
        <v>37</v>
      </c>
      <c r="E408" s="170">
        <f t="shared" si="950"/>
        <v>0</v>
      </c>
      <c r="F408" s="170">
        <f t="shared" si="951"/>
        <v>0</v>
      </c>
      <c r="G408" s="170" t="e">
        <f t="shared" si="1052"/>
        <v>#DIV/0!</v>
      </c>
      <c r="H408" s="169"/>
      <c r="I408" s="169"/>
      <c r="J408" s="174"/>
      <c r="K408" s="169"/>
      <c r="L408" s="169"/>
      <c r="M408" s="174"/>
      <c r="N408" s="169"/>
      <c r="O408" s="169"/>
      <c r="P408" s="174"/>
      <c r="Q408" s="169"/>
      <c r="R408" s="169"/>
      <c r="S408" s="174"/>
      <c r="T408" s="169"/>
      <c r="U408" s="169"/>
      <c r="V408" s="174"/>
      <c r="W408" s="169"/>
      <c r="X408" s="169"/>
      <c r="Y408" s="174"/>
      <c r="Z408" s="169"/>
      <c r="AA408" s="169"/>
      <c r="AB408" s="174"/>
      <c r="AC408" s="169"/>
      <c r="AD408" s="169"/>
      <c r="AE408" s="174"/>
      <c r="AF408" s="169"/>
      <c r="AG408" s="169"/>
      <c r="AH408" s="174"/>
      <c r="AI408" s="169"/>
      <c r="AJ408" s="169"/>
      <c r="AK408" s="169"/>
      <c r="AL408" s="169"/>
      <c r="AM408" s="169"/>
      <c r="AN408" s="174"/>
      <c r="AO408" s="169"/>
      <c r="AP408" s="169"/>
      <c r="AQ408" s="174"/>
      <c r="AR408" s="313"/>
    </row>
    <row r="409" spans="1:44" ht="31.15" customHeight="1" x14ac:dyDescent="0.3">
      <c r="A409" s="314"/>
      <c r="B409" s="315"/>
      <c r="C409" s="315"/>
      <c r="D409" s="172" t="s">
        <v>2</v>
      </c>
      <c r="E409" s="191">
        <f t="shared" si="950"/>
        <v>0</v>
      </c>
      <c r="F409" s="170">
        <f t="shared" si="951"/>
        <v>0</v>
      </c>
      <c r="G409" s="170" t="e">
        <f t="shared" si="1052"/>
        <v>#DIV/0!</v>
      </c>
      <c r="H409" s="169"/>
      <c r="I409" s="169"/>
      <c r="J409" s="174"/>
      <c r="K409" s="169"/>
      <c r="L409" s="169"/>
      <c r="M409" s="174"/>
      <c r="N409" s="169"/>
      <c r="O409" s="169"/>
      <c r="P409" s="174"/>
      <c r="Q409" s="169"/>
      <c r="R409" s="169"/>
      <c r="S409" s="174"/>
      <c r="T409" s="169"/>
      <c r="U409" s="169"/>
      <c r="V409" s="174"/>
      <c r="W409" s="169"/>
      <c r="X409" s="169"/>
      <c r="Y409" s="174"/>
      <c r="Z409" s="169"/>
      <c r="AA409" s="169"/>
      <c r="AB409" s="174"/>
      <c r="AC409" s="169"/>
      <c r="AD409" s="169"/>
      <c r="AE409" s="174"/>
      <c r="AF409" s="169"/>
      <c r="AG409" s="169"/>
      <c r="AH409" s="174"/>
      <c r="AI409" s="169"/>
      <c r="AJ409" s="169"/>
      <c r="AK409" s="174"/>
      <c r="AL409" s="169"/>
      <c r="AM409" s="169"/>
      <c r="AN409" s="174"/>
      <c r="AO409" s="169"/>
      <c r="AP409" s="169"/>
      <c r="AQ409" s="174"/>
      <c r="AR409" s="313"/>
    </row>
    <row r="410" spans="1:44" ht="21.8" customHeight="1" x14ac:dyDescent="0.3">
      <c r="A410" s="314"/>
      <c r="B410" s="315"/>
      <c r="C410" s="315"/>
      <c r="D410" s="172" t="s">
        <v>43</v>
      </c>
      <c r="E410" s="170">
        <f t="shared" si="950"/>
        <v>543.13950999999997</v>
      </c>
      <c r="F410" s="170">
        <f t="shared" si="951"/>
        <v>406.04473999999999</v>
      </c>
      <c r="G410" s="170">
        <f t="shared" si="1052"/>
        <v>74.758829458015313</v>
      </c>
      <c r="H410" s="169"/>
      <c r="I410" s="169"/>
      <c r="J410" s="174"/>
      <c r="K410" s="169"/>
      <c r="L410" s="169"/>
      <c r="M410" s="174"/>
      <c r="N410" s="169">
        <v>37.604460000000003</v>
      </c>
      <c r="O410" s="169">
        <v>37.604460000000003</v>
      </c>
      <c r="P410" s="170">
        <f>O410*100/N410</f>
        <v>100</v>
      </c>
      <c r="Q410" s="169">
        <v>65.130210000000005</v>
      </c>
      <c r="R410" s="169">
        <v>65.130210000000005</v>
      </c>
      <c r="S410" s="174"/>
      <c r="T410" s="169">
        <v>35.483249999999998</v>
      </c>
      <c r="U410" s="169">
        <v>35.483249999999998</v>
      </c>
      <c r="V410" s="174"/>
      <c r="W410" s="169">
        <v>29.807580000000002</v>
      </c>
      <c r="X410" s="169">
        <v>29.807580000000002</v>
      </c>
      <c r="Y410" s="174"/>
      <c r="Z410" s="169">
        <v>28.030349999999999</v>
      </c>
      <c r="AA410" s="169">
        <v>28.030349999999999</v>
      </c>
      <c r="AB410" s="174"/>
      <c r="AC410" s="169">
        <v>31.452760000000001</v>
      </c>
      <c r="AD410" s="169">
        <v>31.452760000000001</v>
      </c>
      <c r="AE410" s="174"/>
      <c r="AF410" s="169">
        <v>31.452529999999999</v>
      </c>
      <c r="AG410" s="169">
        <v>31.452529999999999</v>
      </c>
      <c r="AH410" s="174"/>
      <c r="AI410" s="169">
        <v>37.00741</v>
      </c>
      <c r="AJ410" s="169">
        <v>37.00741</v>
      </c>
      <c r="AK410" s="174"/>
      <c r="AL410" s="169">
        <v>0</v>
      </c>
      <c r="AM410" s="169"/>
      <c r="AN410" s="174"/>
      <c r="AO410" s="169">
        <f>176.17096+71</f>
        <v>247.17096000000001</v>
      </c>
      <c r="AP410" s="169">
        <v>110.07619</v>
      </c>
      <c r="AQ410" s="174"/>
      <c r="AR410" s="313"/>
    </row>
    <row r="411" spans="1:44" ht="30.05" customHeight="1" x14ac:dyDescent="0.25">
      <c r="A411" s="314"/>
      <c r="B411" s="315"/>
      <c r="C411" s="315"/>
      <c r="D411" s="173" t="s">
        <v>272</v>
      </c>
      <c r="E411" s="170">
        <f t="shared" si="950"/>
        <v>0</v>
      </c>
      <c r="F411" s="170">
        <f t="shared" si="951"/>
        <v>0</v>
      </c>
      <c r="G411" s="170" t="e">
        <f t="shared" si="1052"/>
        <v>#DIV/0!</v>
      </c>
      <c r="H411" s="169"/>
      <c r="I411" s="169"/>
      <c r="J411" s="174"/>
      <c r="K411" s="169"/>
      <c r="L411" s="169"/>
      <c r="M411" s="174"/>
      <c r="N411" s="169"/>
      <c r="O411" s="169"/>
      <c r="P411" s="174"/>
      <c r="Q411" s="169"/>
      <c r="R411" s="169"/>
      <c r="S411" s="174"/>
      <c r="T411" s="169"/>
      <c r="U411" s="169"/>
      <c r="V411" s="174"/>
      <c r="W411" s="169"/>
      <c r="X411" s="169"/>
      <c r="Y411" s="174"/>
      <c r="Z411" s="169"/>
      <c r="AA411" s="169"/>
      <c r="AB411" s="174"/>
      <c r="AC411" s="169"/>
      <c r="AD411" s="169"/>
      <c r="AE411" s="174"/>
      <c r="AF411" s="169"/>
      <c r="AG411" s="169"/>
      <c r="AH411" s="174"/>
      <c r="AI411" s="169"/>
      <c r="AJ411" s="169"/>
      <c r="AK411" s="174"/>
      <c r="AL411" s="169"/>
      <c r="AM411" s="169"/>
      <c r="AN411" s="174"/>
      <c r="AO411" s="169"/>
      <c r="AP411" s="169"/>
      <c r="AQ411" s="174"/>
      <c r="AR411" s="313"/>
    </row>
    <row r="412" spans="1:44" s="116" customFormat="1" ht="22.25" customHeight="1" x14ac:dyDescent="0.3">
      <c r="A412" s="314"/>
      <c r="B412" s="315" t="s">
        <v>357</v>
      </c>
      <c r="C412" s="315"/>
      <c r="D412" s="176" t="s">
        <v>41</v>
      </c>
      <c r="E412" s="170">
        <f t="shared" si="950"/>
        <v>16592.101640000001</v>
      </c>
      <c r="F412" s="170">
        <f t="shared" si="951"/>
        <v>12898.311180000001</v>
      </c>
      <c r="G412" s="170">
        <f t="shared" si="1052"/>
        <v>77.737657711214453</v>
      </c>
      <c r="H412" s="170">
        <f>SUM(H413:H416)</f>
        <v>0</v>
      </c>
      <c r="I412" s="170">
        <f t="shared" ref="I412" si="1092">SUM(I413:I416)</f>
        <v>0</v>
      </c>
      <c r="J412" s="170"/>
      <c r="K412" s="170">
        <f t="shared" ref="K412:L412" si="1093">SUM(K413:K416)</f>
        <v>0</v>
      </c>
      <c r="L412" s="170">
        <f t="shared" si="1093"/>
        <v>0</v>
      </c>
      <c r="M412" s="170"/>
      <c r="N412" s="170">
        <f t="shared" ref="N412:O412" si="1094">SUM(N413:N416)</f>
        <v>468.59359999999998</v>
      </c>
      <c r="O412" s="170">
        <f t="shared" si="1094"/>
        <v>468.59359999999998</v>
      </c>
      <c r="P412" s="170">
        <f>O412*100/N412</f>
        <v>100</v>
      </c>
      <c r="Q412" s="170">
        <f t="shared" ref="Q412:R412" si="1095">SUM(Q413:Q416)</f>
        <v>3492.0731700000001</v>
      </c>
      <c r="R412" s="170">
        <f t="shared" si="1095"/>
        <v>3492.0731700000001</v>
      </c>
      <c r="S412" s="170"/>
      <c r="T412" s="170">
        <f t="shared" ref="T412:U412" si="1096">SUM(T413:T416)</f>
        <v>1156.5957699999999</v>
      </c>
      <c r="U412" s="170">
        <f t="shared" si="1096"/>
        <v>1156.5957699999999</v>
      </c>
      <c r="V412" s="170"/>
      <c r="W412" s="170">
        <f t="shared" ref="W412:X412" si="1097">SUM(W413:W416)</f>
        <v>1000.16347</v>
      </c>
      <c r="X412" s="170">
        <f t="shared" si="1097"/>
        <v>1000.16347</v>
      </c>
      <c r="Y412" s="170"/>
      <c r="Z412" s="170">
        <f t="shared" ref="Z412:AA412" si="1098">SUM(Z413:Z416)</f>
        <v>451.82501999999999</v>
      </c>
      <c r="AA412" s="170">
        <f t="shared" si="1098"/>
        <v>451.82501999999999</v>
      </c>
      <c r="AB412" s="170"/>
      <c r="AC412" s="170">
        <f t="shared" ref="AC412:AD412" si="1099">SUM(AC413:AC416)</f>
        <v>407.35212999999999</v>
      </c>
      <c r="AD412" s="170">
        <f t="shared" si="1099"/>
        <v>407.35212999999999</v>
      </c>
      <c r="AE412" s="170"/>
      <c r="AF412" s="170">
        <f t="shared" ref="AF412:AH412" si="1100">SUM(AF413:AF416)</f>
        <v>488.42871000000002</v>
      </c>
      <c r="AG412" s="170">
        <f t="shared" si="1100"/>
        <v>488.42871000000002</v>
      </c>
      <c r="AH412" s="170">
        <f t="shared" si="1100"/>
        <v>0</v>
      </c>
      <c r="AI412" s="170">
        <f t="shared" ref="AI412:AJ412" si="1101">SUM(AI413:AI416)</f>
        <v>846.06309999999996</v>
      </c>
      <c r="AJ412" s="170">
        <f t="shared" si="1101"/>
        <v>846.06309999999996</v>
      </c>
      <c r="AK412" s="170"/>
      <c r="AL412" s="170">
        <f t="shared" ref="AL412:AN412" si="1102">SUM(AL413:AL416)</f>
        <v>0</v>
      </c>
      <c r="AM412" s="170">
        <f t="shared" si="1102"/>
        <v>0</v>
      </c>
      <c r="AN412" s="170">
        <f t="shared" si="1102"/>
        <v>0</v>
      </c>
      <c r="AO412" s="170">
        <f t="shared" ref="AO412:AP412" si="1103">SUM(AO413:AO416)</f>
        <v>8281.0066700000007</v>
      </c>
      <c r="AP412" s="170">
        <f t="shared" si="1103"/>
        <v>4587.2162099999996</v>
      </c>
      <c r="AQ412" s="171"/>
      <c r="AR412" s="313"/>
    </row>
    <row r="413" spans="1:44" x14ac:dyDescent="0.3">
      <c r="A413" s="314"/>
      <c r="B413" s="315"/>
      <c r="C413" s="315"/>
      <c r="D413" s="172" t="s">
        <v>37</v>
      </c>
      <c r="E413" s="170">
        <f t="shared" si="950"/>
        <v>0</v>
      </c>
      <c r="F413" s="170">
        <f t="shared" si="951"/>
        <v>0</v>
      </c>
      <c r="G413" s="170" t="e">
        <f t="shared" si="1052"/>
        <v>#DIV/0!</v>
      </c>
      <c r="H413" s="169"/>
      <c r="I413" s="169"/>
      <c r="J413" s="174"/>
      <c r="K413" s="169"/>
      <c r="L413" s="169"/>
      <c r="M413" s="174"/>
      <c r="N413" s="169"/>
      <c r="O413" s="169"/>
      <c r="P413" s="174"/>
      <c r="Q413" s="169"/>
      <c r="R413" s="169"/>
      <c r="S413" s="174"/>
      <c r="T413" s="169"/>
      <c r="U413" s="169"/>
      <c r="V413" s="174"/>
      <c r="W413" s="169"/>
      <c r="X413" s="169"/>
      <c r="Y413" s="174"/>
      <c r="Z413" s="169"/>
      <c r="AA413" s="169"/>
      <c r="AB413" s="174"/>
      <c r="AC413" s="169"/>
      <c r="AD413" s="169"/>
      <c r="AE413" s="174"/>
      <c r="AF413" s="169"/>
      <c r="AG413" s="169"/>
      <c r="AH413" s="174"/>
      <c r="AI413" s="169"/>
      <c r="AJ413" s="169"/>
      <c r="AK413" s="169"/>
      <c r="AL413" s="169"/>
      <c r="AM413" s="169"/>
      <c r="AN413" s="174"/>
      <c r="AO413" s="169"/>
      <c r="AP413" s="169"/>
      <c r="AQ413" s="174"/>
      <c r="AR413" s="313"/>
    </row>
    <row r="414" spans="1:44" ht="31.15" customHeight="1" x14ac:dyDescent="0.3">
      <c r="A414" s="314"/>
      <c r="B414" s="315"/>
      <c r="C414" s="315"/>
      <c r="D414" s="172" t="s">
        <v>2</v>
      </c>
      <c r="E414" s="170">
        <f t="shared" si="950"/>
        <v>0</v>
      </c>
      <c r="F414" s="170">
        <f t="shared" si="951"/>
        <v>0</v>
      </c>
      <c r="G414" s="170" t="e">
        <f t="shared" si="1052"/>
        <v>#DIV/0!</v>
      </c>
      <c r="H414" s="169"/>
      <c r="I414" s="169"/>
      <c r="J414" s="174"/>
      <c r="K414" s="169"/>
      <c r="L414" s="169"/>
      <c r="M414" s="174"/>
      <c r="N414" s="169"/>
      <c r="O414" s="169"/>
      <c r="P414" s="174"/>
      <c r="Q414" s="169"/>
      <c r="R414" s="169"/>
      <c r="S414" s="174"/>
      <c r="T414" s="169"/>
      <c r="U414" s="169"/>
      <c r="V414" s="174"/>
      <c r="W414" s="169"/>
      <c r="X414" s="169"/>
      <c r="Y414" s="174"/>
      <c r="Z414" s="169"/>
      <c r="AA414" s="169"/>
      <c r="AB414" s="174"/>
      <c r="AC414" s="169"/>
      <c r="AD414" s="169"/>
      <c r="AE414" s="174"/>
      <c r="AF414" s="169"/>
      <c r="AG414" s="169"/>
      <c r="AH414" s="174"/>
      <c r="AI414" s="169"/>
      <c r="AJ414" s="169"/>
      <c r="AK414" s="174"/>
      <c r="AL414" s="169"/>
      <c r="AM414" s="169"/>
      <c r="AN414" s="174"/>
      <c r="AO414" s="169"/>
      <c r="AP414" s="169"/>
      <c r="AQ414" s="174"/>
      <c r="AR414" s="313"/>
    </row>
    <row r="415" spans="1:44" ht="21.8" customHeight="1" x14ac:dyDescent="0.3">
      <c r="A415" s="314"/>
      <c r="B415" s="315"/>
      <c r="C415" s="315"/>
      <c r="D415" s="172" t="s">
        <v>43</v>
      </c>
      <c r="E415" s="170">
        <f t="shared" si="950"/>
        <v>16592.101640000001</v>
      </c>
      <c r="F415" s="170">
        <f t="shared" si="951"/>
        <v>12898.311180000001</v>
      </c>
      <c r="G415" s="170">
        <f t="shared" si="1052"/>
        <v>77.737657711214453</v>
      </c>
      <c r="H415" s="169"/>
      <c r="I415" s="169"/>
      <c r="J415" s="174"/>
      <c r="K415" s="169"/>
      <c r="L415" s="169"/>
      <c r="M415" s="174"/>
      <c r="N415" s="169">
        <v>468.59359999999998</v>
      </c>
      <c r="O415" s="169">
        <v>468.59359999999998</v>
      </c>
      <c r="P415" s="170">
        <f>O415*100/N415</f>
        <v>100</v>
      </c>
      <c r="Q415" s="169">
        <v>3492.0731700000001</v>
      </c>
      <c r="R415" s="169">
        <v>3492.0731700000001</v>
      </c>
      <c r="S415" s="174"/>
      <c r="T415" s="169">
        <v>1156.5957699999999</v>
      </c>
      <c r="U415" s="169">
        <v>1156.5957699999999</v>
      </c>
      <c r="V415" s="174"/>
      <c r="W415" s="169">
        <v>1000.16347</v>
      </c>
      <c r="X415" s="169">
        <v>1000.16347</v>
      </c>
      <c r="Y415" s="174"/>
      <c r="Z415" s="169">
        <v>451.82501999999999</v>
      </c>
      <c r="AA415" s="169">
        <v>451.82501999999999</v>
      </c>
      <c r="AB415" s="174"/>
      <c r="AC415" s="169">
        <v>407.35212999999999</v>
      </c>
      <c r="AD415" s="169">
        <v>407.35212999999999</v>
      </c>
      <c r="AE415" s="174"/>
      <c r="AF415" s="169">
        <v>488.42871000000002</v>
      </c>
      <c r="AG415" s="169">
        <v>488.42871000000002</v>
      </c>
      <c r="AH415" s="174"/>
      <c r="AI415" s="169">
        <v>846.06309999999996</v>
      </c>
      <c r="AJ415" s="169">
        <v>846.06309999999996</v>
      </c>
      <c r="AK415" s="174"/>
      <c r="AL415" s="169"/>
      <c r="AM415" s="169"/>
      <c r="AN415" s="174"/>
      <c r="AO415" s="169">
        <f>5506.05886+2774.94781</f>
        <v>8281.0066700000007</v>
      </c>
      <c r="AP415" s="169">
        <v>4587.2162099999996</v>
      </c>
      <c r="AQ415" s="174"/>
      <c r="AR415" s="313"/>
    </row>
    <row r="416" spans="1:44" ht="30.05" customHeight="1" x14ac:dyDescent="0.25">
      <c r="A416" s="314"/>
      <c r="B416" s="315"/>
      <c r="C416" s="315"/>
      <c r="D416" s="173" t="s">
        <v>272</v>
      </c>
      <c r="E416" s="170">
        <f t="shared" si="950"/>
        <v>0</v>
      </c>
      <c r="F416" s="170">
        <f t="shared" si="951"/>
        <v>0</v>
      </c>
      <c r="G416" s="170" t="e">
        <f t="shared" si="1052"/>
        <v>#DIV/0!</v>
      </c>
      <c r="H416" s="169"/>
      <c r="I416" s="169"/>
      <c r="J416" s="174"/>
      <c r="K416" s="169"/>
      <c r="L416" s="169"/>
      <c r="M416" s="174"/>
      <c r="N416" s="169"/>
      <c r="O416" s="169"/>
      <c r="P416" s="174"/>
      <c r="Q416" s="169"/>
      <c r="R416" s="169"/>
      <c r="S416" s="174"/>
      <c r="T416" s="169"/>
      <c r="U416" s="169"/>
      <c r="V416" s="174"/>
      <c r="W416" s="169"/>
      <c r="X416" s="169"/>
      <c r="Y416" s="174"/>
      <c r="Z416" s="169"/>
      <c r="AA416" s="169"/>
      <c r="AB416" s="174"/>
      <c r="AC416" s="169"/>
      <c r="AD416" s="169"/>
      <c r="AE416" s="174"/>
      <c r="AF416" s="169"/>
      <c r="AG416" s="169"/>
      <c r="AH416" s="174"/>
      <c r="AI416" s="169"/>
      <c r="AJ416" s="169"/>
      <c r="AK416" s="174"/>
      <c r="AL416" s="169"/>
      <c r="AM416" s="169"/>
      <c r="AN416" s="174"/>
      <c r="AO416" s="169"/>
      <c r="AP416" s="169"/>
      <c r="AQ416" s="174"/>
      <c r="AR416" s="313"/>
    </row>
    <row r="417" spans="1:44" s="116" customFormat="1" ht="22.25" customHeight="1" x14ac:dyDescent="0.3">
      <c r="A417" s="314"/>
      <c r="B417" s="315" t="s">
        <v>363</v>
      </c>
      <c r="C417" s="315"/>
      <c r="D417" s="176" t="s">
        <v>41</v>
      </c>
      <c r="E417" s="170">
        <f t="shared" si="950"/>
        <v>3493.1426099999999</v>
      </c>
      <c r="F417" s="170">
        <f t="shared" si="951"/>
        <v>2261.89536</v>
      </c>
      <c r="G417" s="170">
        <f t="shared" si="1052"/>
        <v>64.75244822598296</v>
      </c>
      <c r="H417" s="170">
        <f>SUM(H418:H421)</f>
        <v>0</v>
      </c>
      <c r="I417" s="170">
        <f t="shared" ref="I417" si="1104">SUM(I418:I421)</f>
        <v>0</v>
      </c>
      <c r="J417" s="170"/>
      <c r="K417" s="170">
        <f t="shared" ref="K417:L417" si="1105">SUM(K418:K421)</f>
        <v>0</v>
      </c>
      <c r="L417" s="170">
        <f t="shared" si="1105"/>
        <v>0</v>
      </c>
      <c r="M417" s="170"/>
      <c r="N417" s="170">
        <f t="shared" ref="N417:O417" si="1106">SUM(N418:N421)</f>
        <v>275.17545000000001</v>
      </c>
      <c r="O417" s="170">
        <f t="shared" si="1106"/>
        <v>275.17545000000001</v>
      </c>
      <c r="P417" s="170">
        <f>O417*100/N417</f>
        <v>100</v>
      </c>
      <c r="Q417" s="170">
        <f t="shared" ref="Q417:R417" si="1107">SUM(Q418:Q421)</f>
        <v>550.20005000000003</v>
      </c>
      <c r="R417" s="170">
        <f t="shared" si="1107"/>
        <v>550.20005000000003</v>
      </c>
      <c r="S417" s="170"/>
      <c r="T417" s="170">
        <f t="shared" ref="T417:U417" si="1108">SUM(T418:T421)</f>
        <v>186.72288</v>
      </c>
      <c r="U417" s="170">
        <f t="shared" si="1108"/>
        <v>186.72288</v>
      </c>
      <c r="V417" s="170"/>
      <c r="W417" s="170">
        <f t="shared" ref="W417:X417" si="1109">SUM(W418:W421)</f>
        <v>171.74010999999999</v>
      </c>
      <c r="X417" s="170">
        <f t="shared" si="1109"/>
        <v>171.74010999999999</v>
      </c>
      <c r="Y417" s="170"/>
      <c r="Z417" s="170">
        <f t="shared" ref="Z417:AA417" si="1110">SUM(Z418:Z421)</f>
        <v>52.944830000000003</v>
      </c>
      <c r="AA417" s="170">
        <f t="shared" si="1110"/>
        <v>52.944830000000003</v>
      </c>
      <c r="AB417" s="170"/>
      <c r="AC417" s="170">
        <f t="shared" ref="AC417:AD417" si="1111">SUM(AC418:AC421)</f>
        <v>36.475859999999997</v>
      </c>
      <c r="AD417" s="170">
        <f t="shared" si="1111"/>
        <v>36.475859999999997</v>
      </c>
      <c r="AE417" s="170"/>
      <c r="AF417" s="170">
        <f t="shared" ref="AF417:AH417" si="1112">SUM(AF418:AF421)</f>
        <v>74.486680000000007</v>
      </c>
      <c r="AG417" s="170">
        <f t="shared" si="1112"/>
        <v>74.486680000000007</v>
      </c>
      <c r="AH417" s="170">
        <f t="shared" si="1112"/>
        <v>0</v>
      </c>
      <c r="AI417" s="170">
        <f t="shared" ref="AI417:AJ417" si="1113">SUM(AI418:AI421)</f>
        <v>94.29325</v>
      </c>
      <c r="AJ417" s="170">
        <f t="shared" si="1113"/>
        <v>94.29325</v>
      </c>
      <c r="AK417" s="170"/>
      <c r="AL417" s="170">
        <f t="shared" ref="AL417:AN417" si="1114">SUM(AL418:AL421)</f>
        <v>0</v>
      </c>
      <c r="AM417" s="170">
        <f t="shared" si="1114"/>
        <v>0</v>
      </c>
      <c r="AN417" s="170">
        <f t="shared" si="1114"/>
        <v>0</v>
      </c>
      <c r="AO417" s="170">
        <f t="shared" ref="AO417:AP417" si="1115">SUM(AO418:AO421)</f>
        <v>2051.1035000000002</v>
      </c>
      <c r="AP417" s="170">
        <f t="shared" si="1115"/>
        <v>819.85625000000005</v>
      </c>
      <c r="AQ417" s="171"/>
      <c r="AR417" s="313"/>
    </row>
    <row r="418" spans="1:44" x14ac:dyDescent="0.3">
      <c r="A418" s="314"/>
      <c r="B418" s="315"/>
      <c r="C418" s="315"/>
      <c r="D418" s="172" t="s">
        <v>37</v>
      </c>
      <c r="E418" s="170">
        <f t="shared" si="950"/>
        <v>0</v>
      </c>
      <c r="F418" s="170">
        <f t="shared" si="951"/>
        <v>0</v>
      </c>
      <c r="G418" s="170" t="e">
        <f t="shared" si="1052"/>
        <v>#DIV/0!</v>
      </c>
      <c r="H418" s="169"/>
      <c r="I418" s="169"/>
      <c r="J418" s="174"/>
      <c r="K418" s="169"/>
      <c r="L418" s="169"/>
      <c r="M418" s="174"/>
      <c r="N418" s="169"/>
      <c r="O418" s="169"/>
      <c r="P418" s="174"/>
      <c r="Q418" s="169"/>
      <c r="R418" s="169"/>
      <c r="S418" s="174"/>
      <c r="T418" s="169"/>
      <c r="U418" s="169"/>
      <c r="V418" s="174"/>
      <c r="W418" s="169"/>
      <c r="X418" s="169"/>
      <c r="Y418" s="174"/>
      <c r="Z418" s="169"/>
      <c r="AA418" s="169"/>
      <c r="AB418" s="174"/>
      <c r="AC418" s="169"/>
      <c r="AD418" s="169"/>
      <c r="AE418" s="174"/>
      <c r="AF418" s="169"/>
      <c r="AG418" s="169"/>
      <c r="AH418" s="174"/>
      <c r="AI418" s="169"/>
      <c r="AJ418" s="169"/>
      <c r="AK418" s="169"/>
      <c r="AL418" s="169"/>
      <c r="AM418" s="169"/>
      <c r="AN418" s="174"/>
      <c r="AO418" s="169"/>
      <c r="AP418" s="169"/>
      <c r="AQ418" s="174"/>
      <c r="AR418" s="313"/>
    </row>
    <row r="419" spans="1:44" ht="31.15" customHeight="1" x14ac:dyDescent="0.3">
      <c r="A419" s="314"/>
      <c r="B419" s="315"/>
      <c r="C419" s="315"/>
      <c r="D419" s="172" t="s">
        <v>2</v>
      </c>
      <c r="E419" s="170">
        <f t="shared" si="950"/>
        <v>0</v>
      </c>
      <c r="F419" s="170">
        <f t="shared" si="951"/>
        <v>0</v>
      </c>
      <c r="G419" s="170" t="e">
        <f t="shared" si="1052"/>
        <v>#DIV/0!</v>
      </c>
      <c r="H419" s="169"/>
      <c r="I419" s="169"/>
      <c r="J419" s="174"/>
      <c r="K419" s="169"/>
      <c r="L419" s="169"/>
      <c r="M419" s="174"/>
      <c r="N419" s="169"/>
      <c r="O419" s="169"/>
      <c r="P419" s="174"/>
      <c r="Q419" s="169"/>
      <c r="R419" s="169"/>
      <c r="S419" s="174"/>
      <c r="T419" s="169"/>
      <c r="U419" s="169"/>
      <c r="V419" s="174"/>
      <c r="W419" s="169"/>
      <c r="X419" s="169"/>
      <c r="Y419" s="174"/>
      <c r="Z419" s="169"/>
      <c r="AA419" s="169"/>
      <c r="AB419" s="174"/>
      <c r="AC419" s="169"/>
      <c r="AD419" s="169"/>
      <c r="AE419" s="174"/>
      <c r="AF419" s="169"/>
      <c r="AG419" s="169"/>
      <c r="AH419" s="174"/>
      <c r="AI419" s="169"/>
      <c r="AJ419" s="169"/>
      <c r="AK419" s="174"/>
      <c r="AL419" s="169"/>
      <c r="AM419" s="169"/>
      <c r="AN419" s="174"/>
      <c r="AO419" s="169"/>
      <c r="AP419" s="169"/>
      <c r="AQ419" s="174"/>
      <c r="AR419" s="313"/>
    </row>
    <row r="420" spans="1:44" ht="21.8" customHeight="1" x14ac:dyDescent="0.3">
      <c r="A420" s="314"/>
      <c r="B420" s="315"/>
      <c r="C420" s="315"/>
      <c r="D420" s="172" t="s">
        <v>43</v>
      </c>
      <c r="E420" s="170">
        <f t="shared" si="950"/>
        <v>3493.1426099999999</v>
      </c>
      <c r="F420" s="170">
        <f t="shared" si="951"/>
        <v>2261.89536</v>
      </c>
      <c r="G420" s="170">
        <f t="shared" si="1052"/>
        <v>64.75244822598296</v>
      </c>
      <c r="H420" s="169"/>
      <c r="I420" s="169"/>
      <c r="J420" s="174"/>
      <c r="K420" s="169"/>
      <c r="L420" s="169"/>
      <c r="M420" s="174"/>
      <c r="N420" s="169">
        <v>275.17545000000001</v>
      </c>
      <c r="O420" s="169">
        <v>275.17545000000001</v>
      </c>
      <c r="P420" s="170">
        <f>O420*100/N420</f>
        <v>100</v>
      </c>
      <c r="Q420" s="169">
        <v>550.20005000000003</v>
      </c>
      <c r="R420" s="169">
        <v>550.20005000000003</v>
      </c>
      <c r="S420" s="174"/>
      <c r="T420" s="169">
        <v>186.72288</v>
      </c>
      <c r="U420" s="169">
        <v>186.72288</v>
      </c>
      <c r="V420" s="174"/>
      <c r="W420" s="169">
        <v>171.74010999999999</v>
      </c>
      <c r="X420" s="169">
        <v>171.74010999999999</v>
      </c>
      <c r="Y420" s="174"/>
      <c r="Z420" s="169">
        <v>52.944830000000003</v>
      </c>
      <c r="AA420" s="169">
        <v>52.944830000000003</v>
      </c>
      <c r="AB420" s="174"/>
      <c r="AC420" s="169">
        <v>36.475859999999997</v>
      </c>
      <c r="AD420" s="169">
        <v>36.475859999999997</v>
      </c>
      <c r="AE420" s="174"/>
      <c r="AF420" s="169">
        <v>74.486680000000007</v>
      </c>
      <c r="AG420" s="169">
        <v>74.486680000000007</v>
      </c>
      <c r="AH420" s="174"/>
      <c r="AI420" s="169">
        <v>94.29325</v>
      </c>
      <c r="AJ420" s="169">
        <v>94.29325</v>
      </c>
      <c r="AK420" s="174"/>
      <c r="AL420" s="169"/>
      <c r="AM420" s="169"/>
      <c r="AN420" s="174"/>
      <c r="AO420" s="169">
        <f>1688.1035+363</f>
        <v>2051.1035000000002</v>
      </c>
      <c r="AP420" s="169">
        <v>819.85625000000005</v>
      </c>
      <c r="AQ420" s="174"/>
      <c r="AR420" s="313"/>
    </row>
    <row r="421" spans="1:44" ht="30.05" customHeight="1" x14ac:dyDescent="0.25">
      <c r="A421" s="314"/>
      <c r="B421" s="315"/>
      <c r="C421" s="315"/>
      <c r="D421" s="173" t="s">
        <v>272</v>
      </c>
      <c r="E421" s="170">
        <f t="shared" si="950"/>
        <v>0</v>
      </c>
      <c r="F421" s="170">
        <f t="shared" si="951"/>
        <v>0</v>
      </c>
      <c r="G421" s="170" t="e">
        <f t="shared" si="1052"/>
        <v>#DIV/0!</v>
      </c>
      <c r="H421" s="169"/>
      <c r="I421" s="169"/>
      <c r="J421" s="174"/>
      <c r="K421" s="169"/>
      <c r="L421" s="169"/>
      <c r="M421" s="174"/>
      <c r="N421" s="169"/>
      <c r="O421" s="169"/>
      <c r="P421" s="174"/>
      <c r="Q421" s="169"/>
      <c r="R421" s="169"/>
      <c r="S421" s="174"/>
      <c r="T421" s="169"/>
      <c r="U421" s="169"/>
      <c r="V421" s="174"/>
      <c r="W421" s="169"/>
      <c r="X421" s="169"/>
      <c r="Y421" s="174"/>
      <c r="Z421" s="169"/>
      <c r="AA421" s="169"/>
      <c r="AB421" s="174"/>
      <c r="AC421" s="169"/>
      <c r="AD421" s="169"/>
      <c r="AE421" s="174"/>
      <c r="AF421" s="169"/>
      <c r="AG421" s="169"/>
      <c r="AH421" s="174"/>
      <c r="AI421" s="169"/>
      <c r="AJ421" s="169"/>
      <c r="AK421" s="174"/>
      <c r="AL421" s="169"/>
      <c r="AM421" s="169"/>
      <c r="AN421" s="174"/>
      <c r="AO421" s="169"/>
      <c r="AP421" s="169"/>
      <c r="AQ421" s="174"/>
      <c r="AR421" s="313"/>
    </row>
    <row r="422" spans="1:44" s="116" customFormat="1" ht="22.25" customHeight="1" x14ac:dyDescent="0.3">
      <c r="A422" s="314"/>
      <c r="B422" s="315" t="s">
        <v>359</v>
      </c>
      <c r="C422" s="315"/>
      <c r="D422" s="176" t="s">
        <v>41</v>
      </c>
      <c r="E422" s="170">
        <f t="shared" si="950"/>
        <v>1844.8162400000001</v>
      </c>
      <c r="F422" s="170">
        <f t="shared" si="951"/>
        <v>1802.57808</v>
      </c>
      <c r="G422" s="170">
        <f t="shared" si="1052"/>
        <v>97.710440797073645</v>
      </c>
      <c r="H422" s="170">
        <f>SUM(H423:H426)</f>
        <v>0</v>
      </c>
      <c r="I422" s="170">
        <f t="shared" ref="I422" si="1116">SUM(I423:I426)</f>
        <v>0</v>
      </c>
      <c r="J422" s="170"/>
      <c r="K422" s="170">
        <f t="shared" ref="K422:L422" si="1117">SUM(K423:K426)</f>
        <v>0</v>
      </c>
      <c r="L422" s="170">
        <f t="shared" si="1117"/>
        <v>0</v>
      </c>
      <c r="M422" s="170"/>
      <c r="N422" s="170">
        <f t="shared" ref="N422:O422" si="1118">SUM(N423:N426)</f>
        <v>288.75718000000001</v>
      </c>
      <c r="O422" s="170">
        <f t="shared" si="1118"/>
        <v>288.75718000000001</v>
      </c>
      <c r="P422" s="170">
        <f>O422*100/N422</f>
        <v>100</v>
      </c>
      <c r="Q422" s="170">
        <f t="shared" ref="Q422:R422" si="1119">SUM(Q423:Q426)</f>
        <v>466.57742999999999</v>
      </c>
      <c r="R422" s="170">
        <f t="shared" si="1119"/>
        <v>466.57742999999999</v>
      </c>
      <c r="S422" s="170"/>
      <c r="T422" s="170">
        <f t="shared" ref="T422:U422" si="1120">SUM(T423:T426)</f>
        <v>203.85640000000001</v>
      </c>
      <c r="U422" s="170">
        <f t="shared" si="1120"/>
        <v>203.85640000000001</v>
      </c>
      <c r="V422" s="170"/>
      <c r="W422" s="170">
        <f t="shared" ref="W422:X422" si="1121">SUM(W423:W426)</f>
        <v>152.40349000000001</v>
      </c>
      <c r="X422" s="170">
        <f t="shared" si="1121"/>
        <v>152.40349000000001</v>
      </c>
      <c r="Y422" s="170"/>
      <c r="Z422" s="170">
        <f t="shared" ref="Z422:AA422" si="1122">SUM(Z423:Z426)</f>
        <v>55.85463</v>
      </c>
      <c r="AA422" s="170">
        <f t="shared" si="1122"/>
        <v>55.85463</v>
      </c>
      <c r="AB422" s="170"/>
      <c r="AC422" s="170">
        <f t="shared" ref="AC422:AD422" si="1123">SUM(AC423:AC426)</f>
        <v>33.325090000000003</v>
      </c>
      <c r="AD422" s="170">
        <f t="shared" si="1123"/>
        <v>33.325090000000003</v>
      </c>
      <c r="AE422" s="170"/>
      <c r="AF422" s="170">
        <f t="shared" ref="AF422:AH422" si="1124">SUM(AF423:AF426)</f>
        <v>38.003160000000001</v>
      </c>
      <c r="AG422" s="170">
        <f t="shared" si="1124"/>
        <v>38.003160000000001</v>
      </c>
      <c r="AH422" s="170">
        <f t="shared" si="1124"/>
        <v>0</v>
      </c>
      <c r="AI422" s="170">
        <f t="shared" ref="AI422:AJ422" si="1125">SUM(AI423:AI426)</f>
        <v>99.467460000000003</v>
      </c>
      <c r="AJ422" s="170">
        <f t="shared" si="1125"/>
        <v>99.467460000000003</v>
      </c>
      <c r="AK422" s="170"/>
      <c r="AL422" s="170">
        <f t="shared" ref="AL422:AN422" si="1126">SUM(AL423:AL426)</f>
        <v>0</v>
      </c>
      <c r="AM422" s="170">
        <f t="shared" si="1126"/>
        <v>0</v>
      </c>
      <c r="AN422" s="170">
        <f t="shared" si="1126"/>
        <v>0</v>
      </c>
      <c r="AO422" s="170">
        <f t="shared" ref="AO422:AP422" si="1127">SUM(AO423:AO426)</f>
        <v>506.57140000000004</v>
      </c>
      <c r="AP422" s="170">
        <f t="shared" si="1127"/>
        <v>464.33323999999999</v>
      </c>
      <c r="AQ422" s="171"/>
      <c r="AR422" s="313"/>
    </row>
    <row r="423" spans="1:44" x14ac:dyDescent="0.3">
      <c r="A423" s="314"/>
      <c r="B423" s="315"/>
      <c r="C423" s="315"/>
      <c r="D423" s="172" t="s">
        <v>37</v>
      </c>
      <c r="E423" s="170">
        <f t="shared" si="950"/>
        <v>0</v>
      </c>
      <c r="F423" s="170">
        <f t="shared" si="951"/>
        <v>0</v>
      </c>
      <c r="G423" s="170" t="e">
        <f t="shared" si="1052"/>
        <v>#DIV/0!</v>
      </c>
      <c r="H423" s="169"/>
      <c r="I423" s="169"/>
      <c r="J423" s="174"/>
      <c r="K423" s="169"/>
      <c r="L423" s="169"/>
      <c r="M423" s="174"/>
      <c r="N423" s="169"/>
      <c r="O423" s="169"/>
      <c r="P423" s="174"/>
      <c r="Q423" s="169"/>
      <c r="R423" s="169"/>
      <c r="S423" s="174"/>
      <c r="T423" s="169"/>
      <c r="U423" s="169"/>
      <c r="V423" s="174"/>
      <c r="W423" s="169"/>
      <c r="X423" s="169"/>
      <c r="Y423" s="174"/>
      <c r="Z423" s="169"/>
      <c r="AA423" s="169"/>
      <c r="AB423" s="174"/>
      <c r="AC423" s="169"/>
      <c r="AD423" s="169"/>
      <c r="AE423" s="174"/>
      <c r="AF423" s="169"/>
      <c r="AG423" s="169"/>
      <c r="AH423" s="174"/>
      <c r="AI423" s="169"/>
      <c r="AJ423" s="169"/>
      <c r="AK423" s="169"/>
      <c r="AL423" s="169"/>
      <c r="AM423" s="169"/>
      <c r="AN423" s="174"/>
      <c r="AO423" s="169"/>
      <c r="AP423" s="169"/>
      <c r="AQ423" s="174"/>
      <c r="AR423" s="313"/>
    </row>
    <row r="424" spans="1:44" ht="31.15" customHeight="1" x14ac:dyDescent="0.3">
      <c r="A424" s="314"/>
      <c r="B424" s="315"/>
      <c r="C424" s="315"/>
      <c r="D424" s="172" t="s">
        <v>2</v>
      </c>
      <c r="E424" s="170">
        <f t="shared" si="950"/>
        <v>0</v>
      </c>
      <c r="F424" s="170">
        <f t="shared" si="951"/>
        <v>0</v>
      </c>
      <c r="G424" s="170" t="e">
        <f t="shared" si="1052"/>
        <v>#DIV/0!</v>
      </c>
      <c r="H424" s="169"/>
      <c r="I424" s="169"/>
      <c r="J424" s="174"/>
      <c r="K424" s="169"/>
      <c r="L424" s="169"/>
      <c r="M424" s="174"/>
      <c r="N424" s="169"/>
      <c r="O424" s="169"/>
      <c r="P424" s="174"/>
      <c r="Q424" s="169"/>
      <c r="R424" s="169"/>
      <c r="S424" s="174"/>
      <c r="T424" s="169"/>
      <c r="U424" s="169"/>
      <c r="V424" s="174"/>
      <c r="W424" s="169"/>
      <c r="X424" s="169"/>
      <c r="Y424" s="174"/>
      <c r="Z424" s="169"/>
      <c r="AA424" s="169"/>
      <c r="AB424" s="174"/>
      <c r="AC424" s="169"/>
      <c r="AD424" s="169"/>
      <c r="AE424" s="174"/>
      <c r="AF424" s="169"/>
      <c r="AG424" s="169"/>
      <c r="AH424" s="174"/>
      <c r="AI424" s="169"/>
      <c r="AJ424" s="169"/>
      <c r="AK424" s="174"/>
      <c r="AL424" s="169"/>
      <c r="AM424" s="169"/>
      <c r="AN424" s="174"/>
      <c r="AO424" s="169"/>
      <c r="AP424" s="169"/>
      <c r="AQ424" s="174"/>
      <c r="AR424" s="313"/>
    </row>
    <row r="425" spans="1:44" ht="21.8" customHeight="1" x14ac:dyDescent="0.3">
      <c r="A425" s="314"/>
      <c r="B425" s="315"/>
      <c r="C425" s="315"/>
      <c r="D425" s="172" t="s">
        <v>43</v>
      </c>
      <c r="E425" s="170">
        <f t="shared" si="950"/>
        <v>1844.8162400000001</v>
      </c>
      <c r="F425" s="170">
        <f t="shared" si="951"/>
        <v>1802.57808</v>
      </c>
      <c r="G425" s="170">
        <f t="shared" si="1052"/>
        <v>97.710440797073645</v>
      </c>
      <c r="H425" s="169"/>
      <c r="I425" s="169"/>
      <c r="J425" s="174"/>
      <c r="K425" s="169"/>
      <c r="L425" s="169"/>
      <c r="M425" s="174"/>
      <c r="N425" s="169">
        <v>288.75718000000001</v>
      </c>
      <c r="O425" s="169">
        <v>288.75718000000001</v>
      </c>
      <c r="P425" s="170">
        <f>O425*100/N425</f>
        <v>100</v>
      </c>
      <c r="Q425" s="169">
        <v>466.57742999999999</v>
      </c>
      <c r="R425" s="169">
        <v>466.57742999999999</v>
      </c>
      <c r="S425" s="174"/>
      <c r="T425" s="169">
        <v>203.85640000000001</v>
      </c>
      <c r="U425" s="169">
        <v>203.85640000000001</v>
      </c>
      <c r="V425" s="174"/>
      <c r="W425" s="169">
        <v>152.40349000000001</v>
      </c>
      <c r="X425" s="169">
        <v>152.40349000000001</v>
      </c>
      <c r="Y425" s="174"/>
      <c r="Z425" s="169">
        <v>55.85463</v>
      </c>
      <c r="AA425" s="169">
        <v>55.85463</v>
      </c>
      <c r="AB425" s="174"/>
      <c r="AC425" s="169">
        <v>33.325090000000003</v>
      </c>
      <c r="AD425" s="169">
        <v>33.325090000000003</v>
      </c>
      <c r="AE425" s="174"/>
      <c r="AF425" s="169">
        <v>38.003160000000001</v>
      </c>
      <c r="AG425" s="169">
        <v>38.003160000000001</v>
      </c>
      <c r="AH425" s="174"/>
      <c r="AI425" s="169">
        <v>99.467460000000003</v>
      </c>
      <c r="AJ425" s="169">
        <v>99.467460000000003</v>
      </c>
      <c r="AK425" s="174"/>
      <c r="AL425" s="169"/>
      <c r="AM425" s="169"/>
      <c r="AN425" s="174"/>
      <c r="AO425" s="169">
        <f>312.3818+194.1896</f>
        <v>506.57140000000004</v>
      </c>
      <c r="AP425" s="169">
        <v>464.33323999999999</v>
      </c>
      <c r="AQ425" s="174"/>
      <c r="AR425" s="313"/>
    </row>
    <row r="426" spans="1:44" ht="30.05" customHeight="1" x14ac:dyDescent="0.25">
      <c r="A426" s="314"/>
      <c r="B426" s="315"/>
      <c r="C426" s="315"/>
      <c r="D426" s="173" t="s">
        <v>272</v>
      </c>
      <c r="E426" s="170">
        <f t="shared" si="950"/>
        <v>0</v>
      </c>
      <c r="F426" s="170">
        <f t="shared" si="951"/>
        <v>0</v>
      </c>
      <c r="G426" s="170" t="e">
        <f t="shared" si="1052"/>
        <v>#DIV/0!</v>
      </c>
      <c r="H426" s="169"/>
      <c r="I426" s="169"/>
      <c r="J426" s="174"/>
      <c r="K426" s="169"/>
      <c r="L426" s="169"/>
      <c r="M426" s="174"/>
      <c r="N426" s="169"/>
      <c r="O426" s="169"/>
      <c r="P426" s="174"/>
      <c r="Q426" s="169"/>
      <c r="R426" s="169"/>
      <c r="S426" s="174"/>
      <c r="T426" s="169"/>
      <c r="U426" s="169"/>
      <c r="V426" s="174"/>
      <c r="W426" s="169"/>
      <c r="X426" s="169"/>
      <c r="Y426" s="174"/>
      <c r="Z426" s="169"/>
      <c r="AA426" s="169"/>
      <c r="AB426" s="174"/>
      <c r="AC426" s="169"/>
      <c r="AD426" s="169"/>
      <c r="AE426" s="174"/>
      <c r="AF426" s="169"/>
      <c r="AG426" s="169"/>
      <c r="AH426" s="174"/>
      <c r="AI426" s="169"/>
      <c r="AJ426" s="169"/>
      <c r="AK426" s="174"/>
      <c r="AL426" s="169"/>
      <c r="AM426" s="169"/>
      <c r="AN426" s="174"/>
      <c r="AO426" s="169"/>
      <c r="AP426" s="169"/>
      <c r="AQ426" s="174"/>
      <c r="AR426" s="313"/>
    </row>
    <row r="427" spans="1:44" s="116" customFormat="1" ht="22.25" customHeight="1" x14ac:dyDescent="0.3">
      <c r="A427" s="314"/>
      <c r="B427" s="315" t="s">
        <v>360</v>
      </c>
      <c r="C427" s="315"/>
      <c r="D427" s="176" t="s">
        <v>41</v>
      </c>
      <c r="E427" s="170">
        <f t="shared" si="950"/>
        <v>3649.0782300000001</v>
      </c>
      <c r="F427" s="170">
        <f t="shared" si="951"/>
        <v>2380.9669700000004</v>
      </c>
      <c r="G427" s="170">
        <f t="shared" si="1052"/>
        <v>65.248449606409238</v>
      </c>
      <c r="H427" s="170">
        <f>SUM(H428:H431)</f>
        <v>0</v>
      </c>
      <c r="I427" s="170">
        <f t="shared" ref="I427" si="1128">SUM(I428:I431)</f>
        <v>0</v>
      </c>
      <c r="J427" s="170"/>
      <c r="K427" s="170">
        <f t="shared" ref="K427:L427" si="1129">SUM(K428:K431)</f>
        <v>0</v>
      </c>
      <c r="L427" s="170">
        <f t="shared" si="1129"/>
        <v>0</v>
      </c>
      <c r="M427" s="170"/>
      <c r="N427" s="170">
        <f t="shared" ref="N427:O427" si="1130">SUM(N428:N431)</f>
        <v>271.43392</v>
      </c>
      <c r="O427" s="170">
        <f t="shared" si="1130"/>
        <v>271.43392</v>
      </c>
      <c r="P427" s="170">
        <f>O427*100/N427</f>
        <v>100</v>
      </c>
      <c r="Q427" s="170">
        <f t="shared" ref="Q427:R427" si="1131">SUM(Q428:Q431)</f>
        <v>493.57929000000001</v>
      </c>
      <c r="R427" s="170">
        <f t="shared" si="1131"/>
        <v>493.57929000000001</v>
      </c>
      <c r="S427" s="170"/>
      <c r="T427" s="170">
        <f t="shared" ref="T427:U427" si="1132">SUM(T428:T431)</f>
        <v>258.84320000000002</v>
      </c>
      <c r="U427" s="170">
        <f t="shared" si="1132"/>
        <v>258.84320000000002</v>
      </c>
      <c r="V427" s="170"/>
      <c r="W427" s="170">
        <f t="shared" ref="W427:X427" si="1133">SUM(W428:W431)</f>
        <v>200.99433999999999</v>
      </c>
      <c r="X427" s="170">
        <f t="shared" si="1133"/>
        <v>200.99433999999999</v>
      </c>
      <c r="Y427" s="170"/>
      <c r="Z427" s="170">
        <f t="shared" ref="Z427:AA427" si="1134">SUM(Z428:Z431)</f>
        <v>48.467759999999998</v>
      </c>
      <c r="AA427" s="170">
        <f t="shared" si="1134"/>
        <v>48.467759999999998</v>
      </c>
      <c r="AB427" s="170"/>
      <c r="AC427" s="170">
        <f t="shared" ref="AC427:AD427" si="1135">SUM(AC428:AC431)</f>
        <v>47.589849999999998</v>
      </c>
      <c r="AD427" s="170">
        <f t="shared" si="1135"/>
        <v>47.589849999999998</v>
      </c>
      <c r="AE427" s="170"/>
      <c r="AF427" s="170">
        <f t="shared" ref="AF427:AH427" si="1136">SUM(AF428:AF431)</f>
        <v>41.159489999999998</v>
      </c>
      <c r="AG427" s="170">
        <f t="shared" si="1136"/>
        <v>41.159489999999998</v>
      </c>
      <c r="AH427" s="170">
        <f t="shared" si="1136"/>
        <v>0</v>
      </c>
      <c r="AI427" s="170">
        <f t="shared" ref="AI427:AJ427" si="1137">SUM(AI428:AI431)</f>
        <v>167.17368999999999</v>
      </c>
      <c r="AJ427" s="170">
        <f t="shared" si="1137"/>
        <v>167.17368999999999</v>
      </c>
      <c r="AK427" s="170"/>
      <c r="AL427" s="170">
        <f t="shared" ref="AL427:AN427" si="1138">SUM(AL428:AL431)</f>
        <v>0</v>
      </c>
      <c r="AM427" s="170">
        <f t="shared" si="1138"/>
        <v>0</v>
      </c>
      <c r="AN427" s="170">
        <f t="shared" si="1138"/>
        <v>0</v>
      </c>
      <c r="AO427" s="170">
        <f t="shared" ref="AO427:AP427" si="1139">SUM(AO428:AO431)</f>
        <v>2119.8366900000001</v>
      </c>
      <c r="AP427" s="170">
        <f t="shared" si="1139"/>
        <v>851.72542999999996</v>
      </c>
      <c r="AQ427" s="171"/>
      <c r="AR427" s="313"/>
    </row>
    <row r="428" spans="1:44" x14ac:dyDescent="0.3">
      <c r="A428" s="314"/>
      <c r="B428" s="315"/>
      <c r="C428" s="315"/>
      <c r="D428" s="172" t="s">
        <v>37</v>
      </c>
      <c r="E428" s="211">
        <f t="shared" si="950"/>
        <v>0</v>
      </c>
      <c r="F428" s="211">
        <f t="shared" si="951"/>
        <v>0</v>
      </c>
      <c r="G428" s="170" t="e">
        <f t="shared" si="1052"/>
        <v>#DIV/0!</v>
      </c>
      <c r="H428" s="169"/>
      <c r="I428" s="169"/>
      <c r="J428" s="174"/>
      <c r="K428" s="169"/>
      <c r="L428" s="169"/>
      <c r="M428" s="174"/>
      <c r="N428" s="169"/>
      <c r="O428" s="169"/>
      <c r="P428" s="174"/>
      <c r="Q428" s="169"/>
      <c r="R428" s="169"/>
      <c r="S428" s="174"/>
      <c r="T428" s="169"/>
      <c r="U428" s="169"/>
      <c r="V428" s="174"/>
      <c r="W428" s="169"/>
      <c r="X428" s="169"/>
      <c r="Y428" s="174"/>
      <c r="Z428" s="169"/>
      <c r="AA428" s="169"/>
      <c r="AB428" s="174"/>
      <c r="AC428" s="169"/>
      <c r="AD428" s="169"/>
      <c r="AE428" s="174"/>
      <c r="AF428" s="169"/>
      <c r="AG428" s="169"/>
      <c r="AH428" s="174"/>
      <c r="AI428" s="169"/>
      <c r="AJ428" s="169"/>
      <c r="AK428" s="169"/>
      <c r="AL428" s="169"/>
      <c r="AM428" s="169"/>
      <c r="AN428" s="174"/>
      <c r="AO428" s="169"/>
      <c r="AP428" s="169"/>
      <c r="AQ428" s="174"/>
      <c r="AR428" s="313"/>
    </row>
    <row r="429" spans="1:44" ht="31.15" customHeight="1" x14ac:dyDescent="0.3">
      <c r="A429" s="314"/>
      <c r="B429" s="315"/>
      <c r="C429" s="315"/>
      <c r="D429" s="172" t="s">
        <v>2</v>
      </c>
      <c r="E429" s="211">
        <f t="shared" si="950"/>
        <v>0</v>
      </c>
      <c r="F429" s="211">
        <f t="shared" si="951"/>
        <v>0</v>
      </c>
      <c r="G429" s="170" t="e">
        <f t="shared" si="1052"/>
        <v>#DIV/0!</v>
      </c>
      <c r="H429" s="169"/>
      <c r="I429" s="169"/>
      <c r="J429" s="174"/>
      <c r="K429" s="169"/>
      <c r="L429" s="169"/>
      <c r="M429" s="174"/>
      <c r="N429" s="169"/>
      <c r="O429" s="169"/>
      <c r="P429" s="174"/>
      <c r="Q429" s="169"/>
      <c r="R429" s="169"/>
      <c r="S429" s="174"/>
      <c r="T429" s="169"/>
      <c r="U429" s="169"/>
      <c r="V429" s="174"/>
      <c r="W429" s="169"/>
      <c r="X429" s="169"/>
      <c r="Y429" s="174"/>
      <c r="Z429" s="169"/>
      <c r="AA429" s="169"/>
      <c r="AB429" s="174"/>
      <c r="AC429" s="169"/>
      <c r="AD429" s="169"/>
      <c r="AE429" s="174"/>
      <c r="AF429" s="169"/>
      <c r="AG429" s="169"/>
      <c r="AH429" s="174"/>
      <c r="AI429" s="169"/>
      <c r="AJ429" s="169"/>
      <c r="AK429" s="174"/>
      <c r="AL429" s="169"/>
      <c r="AM429" s="169"/>
      <c r="AN429" s="174"/>
      <c r="AO429" s="169"/>
      <c r="AP429" s="169"/>
      <c r="AQ429" s="174"/>
      <c r="AR429" s="313"/>
    </row>
    <row r="430" spans="1:44" ht="21.8" customHeight="1" x14ac:dyDescent="0.3">
      <c r="A430" s="314"/>
      <c r="B430" s="315"/>
      <c r="C430" s="315"/>
      <c r="D430" s="172" t="s">
        <v>43</v>
      </c>
      <c r="E430" s="170">
        <f t="shared" si="950"/>
        <v>3649.0782300000001</v>
      </c>
      <c r="F430" s="170">
        <f t="shared" si="951"/>
        <v>2380.9669700000004</v>
      </c>
      <c r="G430" s="170">
        <f t="shared" si="1052"/>
        <v>65.248449606409238</v>
      </c>
      <c r="H430" s="169"/>
      <c r="I430" s="169"/>
      <c r="J430" s="174"/>
      <c r="K430" s="169"/>
      <c r="L430" s="169"/>
      <c r="M430" s="174"/>
      <c r="N430" s="169">
        <v>271.43392</v>
      </c>
      <c r="O430" s="169">
        <v>271.43392</v>
      </c>
      <c r="P430" s="170">
        <f>O430*100/N430</f>
        <v>100</v>
      </c>
      <c r="Q430" s="169">
        <v>493.57929000000001</v>
      </c>
      <c r="R430" s="169">
        <v>493.57929000000001</v>
      </c>
      <c r="S430" s="174"/>
      <c r="T430" s="169">
        <v>258.84320000000002</v>
      </c>
      <c r="U430" s="169">
        <v>258.84320000000002</v>
      </c>
      <c r="V430" s="174"/>
      <c r="W430" s="169">
        <v>200.99433999999999</v>
      </c>
      <c r="X430" s="169">
        <v>200.99433999999999</v>
      </c>
      <c r="Y430" s="174"/>
      <c r="Z430" s="169">
        <v>48.467759999999998</v>
      </c>
      <c r="AA430" s="169">
        <v>48.467759999999998</v>
      </c>
      <c r="AB430" s="174"/>
      <c r="AC430" s="169">
        <v>47.589849999999998</v>
      </c>
      <c r="AD430" s="169">
        <v>47.589849999999998</v>
      </c>
      <c r="AE430" s="174"/>
      <c r="AF430" s="169">
        <v>41.159489999999998</v>
      </c>
      <c r="AG430" s="169">
        <v>41.159489999999998</v>
      </c>
      <c r="AH430" s="174"/>
      <c r="AI430" s="169">
        <v>167.17368999999999</v>
      </c>
      <c r="AJ430" s="169">
        <v>167.17368999999999</v>
      </c>
      <c r="AK430" s="174"/>
      <c r="AL430" s="169"/>
      <c r="AM430" s="169"/>
      <c r="AN430" s="174"/>
      <c r="AO430" s="169">
        <f>1748.83669+371</f>
        <v>2119.8366900000001</v>
      </c>
      <c r="AP430" s="169">
        <v>851.72542999999996</v>
      </c>
      <c r="AQ430" s="174"/>
      <c r="AR430" s="313"/>
    </row>
    <row r="431" spans="1:44" ht="30.05" customHeight="1" x14ac:dyDescent="0.25">
      <c r="A431" s="314"/>
      <c r="B431" s="315"/>
      <c r="C431" s="315"/>
      <c r="D431" s="173" t="s">
        <v>272</v>
      </c>
      <c r="E431" s="170">
        <f t="shared" si="950"/>
        <v>0</v>
      </c>
      <c r="F431" s="170">
        <f t="shared" si="951"/>
        <v>0</v>
      </c>
      <c r="G431" s="170" t="e">
        <f t="shared" si="1052"/>
        <v>#DIV/0!</v>
      </c>
      <c r="H431" s="169"/>
      <c r="I431" s="169"/>
      <c r="J431" s="174"/>
      <c r="K431" s="169"/>
      <c r="L431" s="169"/>
      <c r="M431" s="174"/>
      <c r="N431" s="169"/>
      <c r="O431" s="169"/>
      <c r="P431" s="174"/>
      <c r="Q431" s="169"/>
      <c r="R431" s="169"/>
      <c r="S431" s="174"/>
      <c r="T431" s="169"/>
      <c r="U431" s="169"/>
      <c r="V431" s="174"/>
      <c r="W431" s="169"/>
      <c r="X431" s="169"/>
      <c r="Y431" s="174"/>
      <c r="Z431" s="169"/>
      <c r="AA431" s="169"/>
      <c r="AB431" s="174"/>
      <c r="AC431" s="169"/>
      <c r="AD431" s="169"/>
      <c r="AE431" s="174"/>
      <c r="AF431" s="169"/>
      <c r="AG431" s="169"/>
      <c r="AH431" s="174"/>
      <c r="AI431" s="169"/>
      <c r="AJ431" s="169"/>
      <c r="AK431" s="174"/>
      <c r="AL431" s="169"/>
      <c r="AM431" s="169"/>
      <c r="AN431" s="174"/>
      <c r="AO431" s="169"/>
      <c r="AP431" s="169"/>
      <c r="AQ431" s="174"/>
      <c r="AR431" s="313"/>
    </row>
    <row r="432" spans="1:44" s="116" customFormat="1" ht="22.25" customHeight="1" x14ac:dyDescent="0.3">
      <c r="A432" s="314"/>
      <c r="B432" s="315" t="s">
        <v>364</v>
      </c>
      <c r="C432" s="315"/>
      <c r="D432" s="176" t="s">
        <v>41</v>
      </c>
      <c r="E432" s="170">
        <f t="shared" si="950"/>
        <v>1663.48441</v>
      </c>
      <c r="F432" s="170">
        <f t="shared" si="951"/>
        <v>1563.3100099999999</v>
      </c>
      <c r="G432" s="170">
        <f t="shared" si="1052"/>
        <v>93.978037942657949</v>
      </c>
      <c r="H432" s="170">
        <f>SUM(H433:H436)</f>
        <v>0</v>
      </c>
      <c r="I432" s="170">
        <f t="shared" ref="I432" si="1140">SUM(I433:I436)</f>
        <v>0</v>
      </c>
      <c r="J432" s="170"/>
      <c r="K432" s="170">
        <f t="shared" ref="K432:L432" si="1141">SUM(K433:K436)</f>
        <v>0</v>
      </c>
      <c r="L432" s="170">
        <f t="shared" si="1141"/>
        <v>0</v>
      </c>
      <c r="M432" s="170"/>
      <c r="N432" s="170">
        <f t="shared" ref="N432:O432" si="1142">SUM(N433:N436)</f>
        <v>418.08792</v>
      </c>
      <c r="O432" s="170">
        <f t="shared" si="1142"/>
        <v>418.08792</v>
      </c>
      <c r="P432" s="170">
        <f>O432*100/N432</f>
        <v>100</v>
      </c>
      <c r="Q432" s="170">
        <f t="shared" ref="Q432:R432" si="1143">SUM(Q433:Q436)</f>
        <v>848.03809000000001</v>
      </c>
      <c r="R432" s="170">
        <f t="shared" si="1143"/>
        <v>848.03809000000001</v>
      </c>
      <c r="S432" s="170"/>
      <c r="T432" s="170">
        <f t="shared" ref="T432:U432" si="1144">SUM(T433:T436)</f>
        <v>297.18400000000003</v>
      </c>
      <c r="U432" s="170">
        <f t="shared" si="1144"/>
        <v>297.18400000000003</v>
      </c>
      <c r="V432" s="170"/>
      <c r="W432" s="170">
        <f t="shared" ref="W432:X432" si="1145">SUM(W433:W436)</f>
        <v>0</v>
      </c>
      <c r="X432" s="170">
        <f t="shared" si="1145"/>
        <v>0</v>
      </c>
      <c r="Y432" s="170"/>
      <c r="Z432" s="170">
        <f t="shared" ref="Z432:AA432" si="1146">SUM(Z433:Z436)</f>
        <v>0</v>
      </c>
      <c r="AA432" s="170">
        <f t="shared" si="1146"/>
        <v>0</v>
      </c>
      <c r="AB432" s="170"/>
      <c r="AC432" s="170">
        <f t="shared" ref="AC432:AD432" si="1147">SUM(AC433:AC436)</f>
        <v>0</v>
      </c>
      <c r="AD432" s="170">
        <f t="shared" si="1147"/>
        <v>0</v>
      </c>
      <c r="AE432" s="170"/>
      <c r="AF432" s="170">
        <f t="shared" ref="AF432:AH432" si="1148">SUM(AF433:AF436)</f>
        <v>0</v>
      </c>
      <c r="AG432" s="170">
        <f t="shared" si="1148"/>
        <v>0</v>
      </c>
      <c r="AH432" s="170">
        <f t="shared" si="1148"/>
        <v>0</v>
      </c>
      <c r="AI432" s="170">
        <f t="shared" ref="AI432:AJ432" si="1149">SUM(AI433:AI436)</f>
        <v>0</v>
      </c>
      <c r="AJ432" s="170">
        <f t="shared" si="1149"/>
        <v>0</v>
      </c>
      <c r="AK432" s="170"/>
      <c r="AL432" s="170">
        <f t="shared" ref="AL432:AN432" si="1150">SUM(AL433:AL436)</f>
        <v>0</v>
      </c>
      <c r="AM432" s="170">
        <f t="shared" si="1150"/>
        <v>0</v>
      </c>
      <c r="AN432" s="170">
        <f t="shared" si="1150"/>
        <v>0</v>
      </c>
      <c r="AO432" s="170">
        <f t="shared" ref="AO432:AP432" si="1151">SUM(AO433:AO436)</f>
        <v>100.17440000000001</v>
      </c>
      <c r="AP432" s="170">
        <f t="shared" si="1151"/>
        <v>0</v>
      </c>
      <c r="AQ432" s="171"/>
      <c r="AR432" s="313"/>
    </row>
    <row r="433" spans="1:44" x14ac:dyDescent="0.3">
      <c r="A433" s="314"/>
      <c r="B433" s="315"/>
      <c r="C433" s="315"/>
      <c r="D433" s="172" t="s">
        <v>37</v>
      </c>
      <c r="E433" s="170">
        <f t="shared" si="950"/>
        <v>0</v>
      </c>
      <c r="F433" s="170">
        <f t="shared" si="951"/>
        <v>0</v>
      </c>
      <c r="G433" s="170" t="e">
        <f t="shared" si="1052"/>
        <v>#DIV/0!</v>
      </c>
      <c r="H433" s="169"/>
      <c r="I433" s="169"/>
      <c r="J433" s="174"/>
      <c r="K433" s="169"/>
      <c r="L433" s="169"/>
      <c r="M433" s="174"/>
      <c r="N433" s="169"/>
      <c r="O433" s="169"/>
      <c r="P433" s="174"/>
      <c r="Q433" s="169"/>
      <c r="R433" s="169"/>
      <c r="S433" s="174"/>
      <c r="T433" s="169"/>
      <c r="U433" s="169"/>
      <c r="V433" s="174"/>
      <c r="W433" s="169"/>
      <c r="X433" s="169"/>
      <c r="Y433" s="174"/>
      <c r="Z433" s="169"/>
      <c r="AA433" s="169"/>
      <c r="AB433" s="174"/>
      <c r="AC433" s="169"/>
      <c r="AD433" s="169"/>
      <c r="AE433" s="174"/>
      <c r="AF433" s="169"/>
      <c r="AG433" s="169"/>
      <c r="AH433" s="174"/>
      <c r="AI433" s="169"/>
      <c r="AJ433" s="169"/>
      <c r="AK433" s="169"/>
      <c r="AL433" s="169"/>
      <c r="AM433" s="169"/>
      <c r="AN433" s="174"/>
      <c r="AO433" s="169"/>
      <c r="AP433" s="169"/>
      <c r="AQ433" s="174"/>
      <c r="AR433" s="313"/>
    </row>
    <row r="434" spans="1:44" ht="31.15" customHeight="1" x14ac:dyDescent="0.3">
      <c r="A434" s="314"/>
      <c r="B434" s="315"/>
      <c r="C434" s="315"/>
      <c r="D434" s="172" t="s">
        <v>2</v>
      </c>
      <c r="E434" s="170">
        <f t="shared" si="950"/>
        <v>0</v>
      </c>
      <c r="F434" s="170">
        <f t="shared" si="951"/>
        <v>0</v>
      </c>
      <c r="G434" s="170" t="e">
        <f t="shared" si="1052"/>
        <v>#DIV/0!</v>
      </c>
      <c r="H434" s="169"/>
      <c r="I434" s="169"/>
      <c r="J434" s="174"/>
      <c r="K434" s="169"/>
      <c r="L434" s="169"/>
      <c r="M434" s="174"/>
      <c r="N434" s="169"/>
      <c r="O434" s="169"/>
      <c r="P434" s="174"/>
      <c r="Q434" s="169"/>
      <c r="R434" s="169"/>
      <c r="S434" s="174"/>
      <c r="T434" s="169"/>
      <c r="U434" s="169"/>
      <c r="V434" s="174"/>
      <c r="W434" s="169"/>
      <c r="X434" s="169"/>
      <c r="Y434" s="174"/>
      <c r="Z434" s="169"/>
      <c r="AA434" s="169"/>
      <c r="AB434" s="174"/>
      <c r="AC434" s="169"/>
      <c r="AD434" s="169"/>
      <c r="AE434" s="174"/>
      <c r="AF434" s="169"/>
      <c r="AG434" s="169"/>
      <c r="AH434" s="174"/>
      <c r="AI434" s="169"/>
      <c r="AJ434" s="169"/>
      <c r="AK434" s="174"/>
      <c r="AL434" s="169"/>
      <c r="AM434" s="169"/>
      <c r="AN434" s="174"/>
      <c r="AO434" s="169"/>
      <c r="AP434" s="169"/>
      <c r="AQ434" s="174"/>
      <c r="AR434" s="313"/>
    </row>
    <row r="435" spans="1:44" ht="21.8" customHeight="1" x14ac:dyDescent="0.3">
      <c r="A435" s="314"/>
      <c r="B435" s="315"/>
      <c r="C435" s="315"/>
      <c r="D435" s="172" t="s">
        <v>43</v>
      </c>
      <c r="E435" s="170">
        <f t="shared" si="950"/>
        <v>1663.48441</v>
      </c>
      <c r="F435" s="170">
        <f t="shared" si="951"/>
        <v>1563.3100099999999</v>
      </c>
      <c r="G435" s="170">
        <f t="shared" si="1052"/>
        <v>93.978037942657949</v>
      </c>
      <c r="H435" s="169"/>
      <c r="I435" s="169"/>
      <c r="J435" s="174"/>
      <c r="K435" s="169"/>
      <c r="L435" s="169"/>
      <c r="M435" s="174"/>
      <c r="N435" s="169">
        <v>418.08792</v>
      </c>
      <c r="O435" s="169">
        <v>418.08792</v>
      </c>
      <c r="P435" s="170">
        <f>O435*100/N435</f>
        <v>100</v>
      </c>
      <c r="Q435" s="169">
        <v>848.03809000000001</v>
      </c>
      <c r="R435" s="169">
        <v>848.03809000000001</v>
      </c>
      <c r="S435" s="174"/>
      <c r="T435" s="169">
        <v>297.18400000000003</v>
      </c>
      <c r="U435" s="169">
        <v>297.18400000000003</v>
      </c>
      <c r="V435" s="174"/>
      <c r="W435" s="169"/>
      <c r="X435" s="169"/>
      <c r="Y435" s="174"/>
      <c r="Z435" s="169"/>
      <c r="AA435" s="169"/>
      <c r="AB435" s="174"/>
      <c r="AC435" s="169"/>
      <c r="AD435" s="169"/>
      <c r="AE435" s="174"/>
      <c r="AF435" s="169"/>
      <c r="AG435" s="169"/>
      <c r="AH435" s="174"/>
      <c r="AI435" s="169"/>
      <c r="AJ435" s="169"/>
      <c r="AK435" s="174"/>
      <c r="AL435" s="169"/>
      <c r="AM435" s="169"/>
      <c r="AN435" s="174"/>
      <c r="AO435" s="169">
        <v>100.17440000000001</v>
      </c>
      <c r="AP435" s="169"/>
      <c r="AQ435" s="174"/>
      <c r="AR435" s="313"/>
    </row>
    <row r="436" spans="1:44" ht="30.05" customHeight="1" x14ac:dyDescent="0.25">
      <c r="A436" s="314"/>
      <c r="B436" s="315"/>
      <c r="C436" s="315"/>
      <c r="D436" s="173" t="s">
        <v>272</v>
      </c>
      <c r="E436" s="170">
        <f t="shared" si="950"/>
        <v>0</v>
      </c>
      <c r="F436" s="170">
        <f t="shared" si="951"/>
        <v>0</v>
      </c>
      <c r="G436" s="170" t="e">
        <f t="shared" si="1052"/>
        <v>#DIV/0!</v>
      </c>
      <c r="H436" s="169"/>
      <c r="I436" s="169"/>
      <c r="J436" s="174"/>
      <c r="K436" s="169"/>
      <c r="L436" s="169"/>
      <c r="M436" s="174"/>
      <c r="N436" s="169"/>
      <c r="O436" s="169"/>
      <c r="P436" s="174"/>
      <c r="Q436" s="169"/>
      <c r="R436" s="169"/>
      <c r="S436" s="174"/>
      <c r="T436" s="169"/>
      <c r="U436" s="169"/>
      <c r="V436" s="174"/>
      <c r="W436" s="169"/>
      <c r="X436" s="169"/>
      <c r="Y436" s="174"/>
      <c r="Z436" s="169"/>
      <c r="AA436" s="169"/>
      <c r="AB436" s="174"/>
      <c r="AC436" s="169"/>
      <c r="AD436" s="169"/>
      <c r="AE436" s="174"/>
      <c r="AF436" s="169"/>
      <c r="AG436" s="169"/>
      <c r="AH436" s="174"/>
      <c r="AI436" s="169"/>
      <c r="AJ436" s="169"/>
      <c r="AK436" s="174"/>
      <c r="AL436" s="169"/>
      <c r="AM436" s="169"/>
      <c r="AN436" s="174"/>
      <c r="AO436" s="169"/>
      <c r="AP436" s="169"/>
      <c r="AQ436" s="174"/>
      <c r="AR436" s="313"/>
    </row>
    <row r="437" spans="1:44" s="116" customFormat="1" ht="22.25" customHeight="1" x14ac:dyDescent="0.3">
      <c r="A437" s="346" t="s">
        <v>435</v>
      </c>
      <c r="B437" s="346"/>
      <c r="C437" s="346"/>
      <c r="D437" s="176" t="s">
        <v>41</v>
      </c>
      <c r="E437" s="170">
        <f t="shared" si="950"/>
        <v>204126.10013000004</v>
      </c>
      <c r="F437" s="170">
        <f t="shared" si="951"/>
        <v>197477.74588</v>
      </c>
      <c r="G437" s="170">
        <f t="shared" si="1052"/>
        <v>96.743016083800185</v>
      </c>
      <c r="H437" s="170">
        <f>SUM(H438:H441)</f>
        <v>37861</v>
      </c>
      <c r="I437" s="170">
        <f t="shared" ref="I437" si="1152">SUM(I438:I441)</f>
        <v>37861</v>
      </c>
      <c r="J437" s="170"/>
      <c r="K437" s="170">
        <f t="shared" ref="K437:L437" si="1153">SUM(K438:K441)</f>
        <v>40048.520000000004</v>
      </c>
      <c r="L437" s="170">
        <f t="shared" si="1153"/>
        <v>40048.520000000004</v>
      </c>
      <c r="M437" s="170">
        <f>L437*100/K437</f>
        <v>100</v>
      </c>
      <c r="N437" s="170">
        <f t="shared" ref="N437:O437" si="1154">SUM(N438:N441)</f>
        <v>2029.5653499999999</v>
      </c>
      <c r="O437" s="170">
        <f t="shared" si="1154"/>
        <v>2029.5653499999999</v>
      </c>
      <c r="P437" s="170"/>
      <c r="Q437" s="170">
        <f t="shared" ref="Q437:R437" si="1155">SUM(Q438:Q441)</f>
        <v>6404.0986300000004</v>
      </c>
      <c r="R437" s="170">
        <f t="shared" si="1155"/>
        <v>6404.0986300000004</v>
      </c>
      <c r="S437" s="170"/>
      <c r="T437" s="170">
        <f t="shared" ref="T437:U437" si="1156">SUM(T438:T441)</f>
        <v>29969.334510000001</v>
      </c>
      <c r="U437" s="170">
        <f t="shared" si="1156"/>
        <v>29969.334510000001</v>
      </c>
      <c r="V437" s="170"/>
      <c r="W437" s="170">
        <f t="shared" ref="W437:X437" si="1157">SUM(W438:W441)</f>
        <v>1739.4969099999998</v>
      </c>
      <c r="X437" s="170">
        <f t="shared" si="1157"/>
        <v>1739.4969099999998</v>
      </c>
      <c r="Y437" s="170"/>
      <c r="Z437" s="170">
        <f t="shared" ref="Z437:AA437" si="1158">SUM(Z438:Z441)</f>
        <v>19105.814850000002</v>
      </c>
      <c r="AA437" s="170">
        <f t="shared" si="1158"/>
        <v>19105.814850000002</v>
      </c>
      <c r="AB437" s="170"/>
      <c r="AC437" s="170">
        <f t="shared" ref="AC437:AD437" si="1159">SUM(AC438:AC441)</f>
        <v>631.61847999999998</v>
      </c>
      <c r="AD437" s="170">
        <f t="shared" si="1159"/>
        <v>631.61847999999998</v>
      </c>
      <c r="AE437" s="170"/>
      <c r="AF437" s="170">
        <f t="shared" ref="AF437:AH437" si="1160">SUM(AF438:AF441)</f>
        <v>741.43540999999993</v>
      </c>
      <c r="AG437" s="170">
        <f t="shared" si="1160"/>
        <v>741.43540999999993</v>
      </c>
      <c r="AH437" s="170">
        <f t="shared" si="1160"/>
        <v>0</v>
      </c>
      <c r="AI437" s="170">
        <f t="shared" ref="AI437:AJ437" si="1161">SUM(AI438:AI441)</f>
        <v>1420.19472</v>
      </c>
      <c r="AJ437" s="170">
        <f t="shared" si="1161"/>
        <v>1420.19472</v>
      </c>
      <c r="AK437" s="170"/>
      <c r="AL437" s="170">
        <f t="shared" ref="AL437:AN437" si="1162">SUM(AL438:AL441)</f>
        <v>49957.26</v>
      </c>
      <c r="AM437" s="170">
        <f t="shared" si="1162"/>
        <v>49957.26</v>
      </c>
      <c r="AN437" s="170">
        <f t="shared" si="1162"/>
        <v>0</v>
      </c>
      <c r="AO437" s="170">
        <f t="shared" ref="AO437:AP437" si="1163">SUM(AO438:AO441)</f>
        <v>14217.761270000003</v>
      </c>
      <c r="AP437" s="170">
        <f t="shared" si="1163"/>
        <v>7569.4070199999987</v>
      </c>
      <c r="AQ437" s="171"/>
      <c r="AR437" s="313"/>
    </row>
    <row r="438" spans="1:44" x14ac:dyDescent="0.3">
      <c r="A438" s="346"/>
      <c r="B438" s="346"/>
      <c r="C438" s="346"/>
      <c r="D438" s="172" t="s">
        <v>37</v>
      </c>
      <c r="E438" s="170">
        <f t="shared" si="950"/>
        <v>0</v>
      </c>
      <c r="F438" s="170">
        <f t="shared" si="951"/>
        <v>0</v>
      </c>
      <c r="G438" s="170" t="e">
        <f t="shared" si="1052"/>
        <v>#DIV/0!</v>
      </c>
      <c r="H438" s="169">
        <f>H398+H363</f>
        <v>0</v>
      </c>
      <c r="I438" s="169">
        <f t="shared" ref="I438:AQ438" si="1164">I398+I363</f>
        <v>0</v>
      </c>
      <c r="J438" s="169">
        <f t="shared" si="1164"/>
        <v>0</v>
      </c>
      <c r="K438" s="169">
        <f t="shared" si="1164"/>
        <v>0</v>
      </c>
      <c r="L438" s="169">
        <f t="shared" si="1164"/>
        <v>0</v>
      </c>
      <c r="M438" s="169">
        <f t="shared" si="1164"/>
        <v>0</v>
      </c>
      <c r="N438" s="169">
        <f t="shared" si="1164"/>
        <v>0</v>
      </c>
      <c r="O438" s="169">
        <f t="shared" si="1164"/>
        <v>0</v>
      </c>
      <c r="P438" s="169">
        <f t="shared" si="1164"/>
        <v>0</v>
      </c>
      <c r="Q438" s="169">
        <f t="shared" si="1164"/>
        <v>0</v>
      </c>
      <c r="R438" s="169">
        <f t="shared" si="1164"/>
        <v>0</v>
      </c>
      <c r="S438" s="169">
        <f t="shared" si="1164"/>
        <v>0</v>
      </c>
      <c r="T438" s="169">
        <f t="shared" si="1164"/>
        <v>0</v>
      </c>
      <c r="U438" s="169">
        <f t="shared" si="1164"/>
        <v>0</v>
      </c>
      <c r="V438" s="169">
        <f t="shared" si="1164"/>
        <v>0</v>
      </c>
      <c r="W438" s="169">
        <f t="shared" si="1164"/>
        <v>0</v>
      </c>
      <c r="X438" s="169">
        <f t="shared" si="1164"/>
        <v>0</v>
      </c>
      <c r="Y438" s="169">
        <f t="shared" si="1164"/>
        <v>0</v>
      </c>
      <c r="Z438" s="169">
        <f t="shared" si="1164"/>
        <v>0</v>
      </c>
      <c r="AA438" s="169">
        <f t="shared" si="1164"/>
        <v>0</v>
      </c>
      <c r="AB438" s="169">
        <f t="shared" si="1164"/>
        <v>0</v>
      </c>
      <c r="AC438" s="169">
        <f t="shared" si="1164"/>
        <v>0</v>
      </c>
      <c r="AD438" s="169">
        <f t="shared" si="1164"/>
        <v>0</v>
      </c>
      <c r="AE438" s="169">
        <f t="shared" si="1164"/>
        <v>0</v>
      </c>
      <c r="AF438" s="169">
        <f t="shared" si="1164"/>
        <v>0</v>
      </c>
      <c r="AG438" s="169">
        <f t="shared" si="1164"/>
        <v>0</v>
      </c>
      <c r="AH438" s="169">
        <f t="shared" si="1164"/>
        <v>0</v>
      </c>
      <c r="AI438" s="169">
        <f t="shared" si="1164"/>
        <v>0</v>
      </c>
      <c r="AJ438" s="169">
        <f t="shared" si="1164"/>
        <v>0</v>
      </c>
      <c r="AK438" s="169">
        <f t="shared" si="1164"/>
        <v>0</v>
      </c>
      <c r="AL438" s="169">
        <f t="shared" si="1164"/>
        <v>0</v>
      </c>
      <c r="AM438" s="169">
        <f t="shared" si="1164"/>
        <v>0</v>
      </c>
      <c r="AN438" s="169">
        <f t="shared" si="1164"/>
        <v>0</v>
      </c>
      <c r="AO438" s="169">
        <f t="shared" si="1164"/>
        <v>0</v>
      </c>
      <c r="AP438" s="169">
        <f t="shared" si="1164"/>
        <v>0</v>
      </c>
      <c r="AQ438" s="169">
        <f t="shared" si="1164"/>
        <v>0</v>
      </c>
      <c r="AR438" s="313"/>
    </row>
    <row r="439" spans="1:44" ht="31.15" customHeight="1" x14ac:dyDescent="0.3">
      <c r="A439" s="346"/>
      <c r="B439" s="346"/>
      <c r="C439" s="346"/>
      <c r="D439" s="172" t="s">
        <v>2</v>
      </c>
      <c r="E439" s="170">
        <f t="shared" si="950"/>
        <v>0</v>
      </c>
      <c r="F439" s="170">
        <f t="shared" si="951"/>
        <v>0</v>
      </c>
      <c r="G439" s="170" t="e">
        <f t="shared" si="1052"/>
        <v>#DIV/0!</v>
      </c>
      <c r="H439" s="169">
        <f t="shared" ref="H439:AQ439" si="1165">H399+H364</f>
        <v>0</v>
      </c>
      <c r="I439" s="169">
        <f t="shared" si="1165"/>
        <v>0</v>
      </c>
      <c r="J439" s="169">
        <f t="shared" si="1165"/>
        <v>0</v>
      </c>
      <c r="K439" s="169">
        <f t="shared" si="1165"/>
        <v>0</v>
      </c>
      <c r="L439" s="169">
        <f t="shared" si="1165"/>
        <v>0</v>
      </c>
      <c r="M439" s="169">
        <f t="shared" si="1165"/>
        <v>0</v>
      </c>
      <c r="N439" s="169">
        <f t="shared" si="1165"/>
        <v>0</v>
      </c>
      <c r="O439" s="169">
        <f t="shared" si="1165"/>
        <v>0</v>
      </c>
      <c r="P439" s="169">
        <f t="shared" si="1165"/>
        <v>0</v>
      </c>
      <c r="Q439" s="169">
        <f t="shared" si="1165"/>
        <v>0</v>
      </c>
      <c r="R439" s="169">
        <f t="shared" si="1165"/>
        <v>0</v>
      </c>
      <c r="S439" s="169">
        <f t="shared" si="1165"/>
        <v>0</v>
      </c>
      <c r="T439" s="169">
        <f t="shared" si="1165"/>
        <v>0</v>
      </c>
      <c r="U439" s="169">
        <f t="shared" si="1165"/>
        <v>0</v>
      </c>
      <c r="V439" s="169">
        <f t="shared" si="1165"/>
        <v>0</v>
      </c>
      <c r="W439" s="169">
        <f t="shared" si="1165"/>
        <v>0</v>
      </c>
      <c r="X439" s="169">
        <f t="shared" si="1165"/>
        <v>0</v>
      </c>
      <c r="Y439" s="169">
        <f t="shared" si="1165"/>
        <v>0</v>
      </c>
      <c r="Z439" s="169">
        <f t="shared" si="1165"/>
        <v>0</v>
      </c>
      <c r="AA439" s="169">
        <f t="shared" si="1165"/>
        <v>0</v>
      </c>
      <c r="AB439" s="169">
        <f t="shared" si="1165"/>
        <v>0</v>
      </c>
      <c r="AC439" s="169">
        <f t="shared" si="1165"/>
        <v>0</v>
      </c>
      <c r="AD439" s="169">
        <f t="shared" si="1165"/>
        <v>0</v>
      </c>
      <c r="AE439" s="169">
        <f t="shared" si="1165"/>
        <v>0</v>
      </c>
      <c r="AF439" s="169">
        <f t="shared" si="1165"/>
        <v>0</v>
      </c>
      <c r="AG439" s="169">
        <f t="shared" si="1165"/>
        <v>0</v>
      </c>
      <c r="AH439" s="169">
        <f t="shared" si="1165"/>
        <v>0</v>
      </c>
      <c r="AI439" s="169">
        <f t="shared" si="1165"/>
        <v>0</v>
      </c>
      <c r="AJ439" s="169">
        <f t="shared" si="1165"/>
        <v>0</v>
      </c>
      <c r="AK439" s="169">
        <f t="shared" si="1165"/>
        <v>0</v>
      </c>
      <c r="AL439" s="169">
        <f t="shared" si="1165"/>
        <v>0</v>
      </c>
      <c r="AM439" s="169">
        <f t="shared" si="1165"/>
        <v>0</v>
      </c>
      <c r="AN439" s="169">
        <f t="shared" si="1165"/>
        <v>0</v>
      </c>
      <c r="AO439" s="169">
        <f t="shared" si="1165"/>
        <v>0</v>
      </c>
      <c r="AP439" s="169">
        <f t="shared" si="1165"/>
        <v>0</v>
      </c>
      <c r="AQ439" s="169">
        <f t="shared" si="1165"/>
        <v>0</v>
      </c>
      <c r="AR439" s="313"/>
    </row>
    <row r="440" spans="1:44" ht="21.8" customHeight="1" x14ac:dyDescent="0.3">
      <c r="A440" s="346"/>
      <c r="B440" s="346"/>
      <c r="C440" s="346"/>
      <c r="D440" s="172" t="s">
        <v>43</v>
      </c>
      <c r="E440" s="170">
        <f t="shared" si="950"/>
        <v>204126.10013000004</v>
      </c>
      <c r="F440" s="170">
        <f t="shared" si="951"/>
        <v>197477.74588</v>
      </c>
      <c r="G440" s="170">
        <f t="shared" si="1052"/>
        <v>96.743016083800185</v>
      </c>
      <c r="H440" s="169">
        <f t="shared" ref="H440:AQ440" si="1166">H400+H365</f>
        <v>37861</v>
      </c>
      <c r="I440" s="169">
        <f t="shared" si="1166"/>
        <v>37861</v>
      </c>
      <c r="J440" s="169">
        <f t="shared" si="1166"/>
        <v>100</v>
      </c>
      <c r="K440" s="169">
        <f t="shared" si="1166"/>
        <v>40048.520000000004</v>
      </c>
      <c r="L440" s="169">
        <f t="shared" si="1166"/>
        <v>40048.520000000004</v>
      </c>
      <c r="M440" s="170">
        <f>L440*100/K440</f>
        <v>100</v>
      </c>
      <c r="N440" s="169">
        <f t="shared" si="1166"/>
        <v>2029.5653499999999</v>
      </c>
      <c r="O440" s="169">
        <f t="shared" si="1166"/>
        <v>2029.5653499999999</v>
      </c>
      <c r="P440" s="169">
        <f t="shared" si="1166"/>
        <v>100</v>
      </c>
      <c r="Q440" s="169">
        <f t="shared" si="1166"/>
        <v>6404.0986300000004</v>
      </c>
      <c r="R440" s="169">
        <f t="shared" si="1166"/>
        <v>6404.0986300000004</v>
      </c>
      <c r="S440" s="169">
        <f t="shared" si="1166"/>
        <v>0</v>
      </c>
      <c r="T440" s="169">
        <f t="shared" si="1166"/>
        <v>29969.334510000001</v>
      </c>
      <c r="U440" s="169">
        <f t="shared" si="1166"/>
        <v>29969.334510000001</v>
      </c>
      <c r="V440" s="169">
        <f t="shared" si="1166"/>
        <v>0</v>
      </c>
      <c r="W440" s="169">
        <f t="shared" si="1166"/>
        <v>1739.4969099999998</v>
      </c>
      <c r="X440" s="169">
        <f t="shared" si="1166"/>
        <v>1739.4969099999998</v>
      </c>
      <c r="Y440" s="169">
        <f t="shared" si="1166"/>
        <v>0</v>
      </c>
      <c r="Z440" s="169">
        <f t="shared" si="1166"/>
        <v>19105.814850000002</v>
      </c>
      <c r="AA440" s="169">
        <f t="shared" si="1166"/>
        <v>19105.814850000002</v>
      </c>
      <c r="AB440" s="169">
        <f t="shared" si="1166"/>
        <v>0</v>
      </c>
      <c r="AC440" s="169">
        <f t="shared" si="1166"/>
        <v>631.61847999999998</v>
      </c>
      <c r="AD440" s="169">
        <f t="shared" si="1166"/>
        <v>631.61847999999998</v>
      </c>
      <c r="AE440" s="169">
        <f t="shared" si="1166"/>
        <v>0</v>
      </c>
      <c r="AF440" s="169">
        <f t="shared" si="1166"/>
        <v>741.43540999999993</v>
      </c>
      <c r="AG440" s="169">
        <f t="shared" si="1166"/>
        <v>741.43540999999993</v>
      </c>
      <c r="AH440" s="169">
        <f t="shared" si="1166"/>
        <v>0</v>
      </c>
      <c r="AI440" s="169">
        <f t="shared" si="1166"/>
        <v>1420.19472</v>
      </c>
      <c r="AJ440" s="169">
        <f t="shared" si="1166"/>
        <v>1420.19472</v>
      </c>
      <c r="AK440" s="169">
        <f t="shared" si="1166"/>
        <v>0</v>
      </c>
      <c r="AL440" s="169">
        <f t="shared" si="1166"/>
        <v>49957.26</v>
      </c>
      <c r="AM440" s="169">
        <f t="shared" si="1166"/>
        <v>49957.26</v>
      </c>
      <c r="AN440" s="169">
        <f t="shared" si="1166"/>
        <v>0</v>
      </c>
      <c r="AO440" s="169">
        <f t="shared" si="1166"/>
        <v>14217.761270000003</v>
      </c>
      <c r="AP440" s="169">
        <f t="shared" si="1166"/>
        <v>7569.4070199999987</v>
      </c>
      <c r="AQ440" s="169">
        <f t="shared" si="1166"/>
        <v>0</v>
      </c>
      <c r="AR440" s="313"/>
    </row>
    <row r="441" spans="1:44" ht="30.05" customHeight="1" x14ac:dyDescent="0.25">
      <c r="A441" s="346"/>
      <c r="B441" s="346"/>
      <c r="C441" s="346"/>
      <c r="D441" s="173" t="s">
        <v>272</v>
      </c>
      <c r="E441" s="170">
        <f t="shared" ref="E441:E451" si="1167">H441+K441+N441+Q441+T441+W441+Z441+AC441+AF441+AI441+AL441+AO441</f>
        <v>0</v>
      </c>
      <c r="F441" s="170">
        <f t="shared" ref="F441:F451" si="1168">I441+L441+O441+R441+U441+X441+AA441+AD441+AG441+AJ441+AM441+AP441</f>
        <v>0</v>
      </c>
      <c r="G441" s="170" t="e">
        <f t="shared" si="1052"/>
        <v>#DIV/0!</v>
      </c>
      <c r="H441" s="169">
        <f t="shared" ref="H441:AQ441" si="1169">H401+H366</f>
        <v>0</v>
      </c>
      <c r="I441" s="169">
        <f t="shared" si="1169"/>
        <v>0</v>
      </c>
      <c r="J441" s="169">
        <f t="shared" si="1169"/>
        <v>0</v>
      </c>
      <c r="K441" s="169">
        <f t="shared" si="1169"/>
        <v>0</v>
      </c>
      <c r="L441" s="169">
        <f t="shared" si="1169"/>
        <v>0</v>
      </c>
      <c r="M441" s="169">
        <f t="shared" si="1169"/>
        <v>0</v>
      </c>
      <c r="N441" s="169">
        <f t="shared" si="1169"/>
        <v>0</v>
      </c>
      <c r="O441" s="169">
        <f t="shared" si="1169"/>
        <v>0</v>
      </c>
      <c r="P441" s="169">
        <f t="shared" si="1169"/>
        <v>0</v>
      </c>
      <c r="Q441" s="169">
        <f t="shared" si="1169"/>
        <v>0</v>
      </c>
      <c r="R441" s="169">
        <f t="shared" si="1169"/>
        <v>0</v>
      </c>
      <c r="S441" s="169">
        <f t="shared" si="1169"/>
        <v>0</v>
      </c>
      <c r="T441" s="169">
        <f t="shared" si="1169"/>
        <v>0</v>
      </c>
      <c r="U441" s="169">
        <f t="shared" si="1169"/>
        <v>0</v>
      </c>
      <c r="V441" s="169">
        <f t="shared" si="1169"/>
        <v>0</v>
      </c>
      <c r="W441" s="169">
        <f t="shared" si="1169"/>
        <v>0</v>
      </c>
      <c r="X441" s="169">
        <f t="shared" si="1169"/>
        <v>0</v>
      </c>
      <c r="Y441" s="169">
        <f t="shared" si="1169"/>
        <v>0</v>
      </c>
      <c r="Z441" s="169">
        <f t="shared" si="1169"/>
        <v>0</v>
      </c>
      <c r="AA441" s="169">
        <f t="shared" si="1169"/>
        <v>0</v>
      </c>
      <c r="AB441" s="169">
        <f t="shared" si="1169"/>
        <v>0</v>
      </c>
      <c r="AC441" s="169">
        <f t="shared" si="1169"/>
        <v>0</v>
      </c>
      <c r="AD441" s="169">
        <f t="shared" si="1169"/>
        <v>0</v>
      </c>
      <c r="AE441" s="169">
        <f t="shared" si="1169"/>
        <v>0</v>
      </c>
      <c r="AF441" s="169">
        <f t="shared" si="1169"/>
        <v>0</v>
      </c>
      <c r="AG441" s="169">
        <f t="shared" si="1169"/>
        <v>0</v>
      </c>
      <c r="AH441" s="169">
        <f t="shared" si="1169"/>
        <v>0</v>
      </c>
      <c r="AI441" s="169">
        <f t="shared" si="1169"/>
        <v>0</v>
      </c>
      <c r="AJ441" s="169">
        <f t="shared" si="1169"/>
        <v>0</v>
      </c>
      <c r="AK441" s="169">
        <f t="shared" si="1169"/>
        <v>0</v>
      </c>
      <c r="AL441" s="169">
        <f t="shared" si="1169"/>
        <v>0</v>
      </c>
      <c r="AM441" s="169">
        <f t="shared" si="1169"/>
        <v>0</v>
      </c>
      <c r="AN441" s="169">
        <f t="shared" si="1169"/>
        <v>0</v>
      </c>
      <c r="AO441" s="169">
        <f t="shared" si="1169"/>
        <v>0</v>
      </c>
      <c r="AP441" s="169">
        <f t="shared" si="1169"/>
        <v>0</v>
      </c>
      <c r="AQ441" s="169">
        <f t="shared" si="1169"/>
        <v>0</v>
      </c>
      <c r="AR441" s="313"/>
    </row>
    <row r="442" spans="1:44" ht="30.05" customHeight="1" x14ac:dyDescent="0.3">
      <c r="A442" s="347" t="s">
        <v>274</v>
      </c>
      <c r="B442" s="347"/>
      <c r="C442" s="347"/>
      <c r="D442" s="176" t="s">
        <v>41</v>
      </c>
      <c r="E442" s="170">
        <f t="shared" si="1167"/>
        <v>371505.68091</v>
      </c>
      <c r="F442" s="170">
        <f t="shared" si="1168"/>
        <v>334574.40558000002</v>
      </c>
      <c r="G442" s="170">
        <f t="shared" si="1052"/>
        <v>90.059028104351697</v>
      </c>
      <c r="H442" s="169">
        <f>H443+H444+H445</f>
        <v>37861</v>
      </c>
      <c r="I442" s="169">
        <f t="shared" ref="I442:AQ442" si="1170">I443+I444+I445</f>
        <v>37861</v>
      </c>
      <c r="J442" s="169">
        <f t="shared" si="1170"/>
        <v>100</v>
      </c>
      <c r="K442" s="169">
        <f t="shared" si="1170"/>
        <v>43928.480000000003</v>
      </c>
      <c r="L442" s="169">
        <f t="shared" si="1170"/>
        <v>43928.480000000003</v>
      </c>
      <c r="M442" s="170">
        <f>L442*100/K442</f>
        <v>99.999999999999986</v>
      </c>
      <c r="N442" s="169">
        <f t="shared" si="1170"/>
        <v>61032.853799999997</v>
      </c>
      <c r="O442" s="169">
        <f t="shared" si="1170"/>
        <v>61032.853799999997</v>
      </c>
      <c r="P442" s="169">
        <f t="shared" si="1170"/>
        <v>300</v>
      </c>
      <c r="Q442" s="169">
        <f t="shared" si="1170"/>
        <v>8355.9972699999998</v>
      </c>
      <c r="R442" s="169">
        <f t="shared" si="1170"/>
        <v>8355.9972699999998</v>
      </c>
      <c r="S442" s="169">
        <f t="shared" si="1170"/>
        <v>0</v>
      </c>
      <c r="T442" s="169">
        <f t="shared" si="1170"/>
        <v>31557.928749999999</v>
      </c>
      <c r="U442" s="169">
        <f t="shared" si="1170"/>
        <v>31557.928749999999</v>
      </c>
      <c r="V442" s="169">
        <f t="shared" si="1170"/>
        <v>0</v>
      </c>
      <c r="W442" s="169">
        <f t="shared" si="1170"/>
        <v>1878.4969099999998</v>
      </c>
      <c r="X442" s="169">
        <f t="shared" si="1170"/>
        <v>1878.4969099999998</v>
      </c>
      <c r="Y442" s="169">
        <f t="shared" si="1170"/>
        <v>0</v>
      </c>
      <c r="Z442" s="169">
        <f t="shared" si="1170"/>
        <v>24829.335060000001</v>
      </c>
      <c r="AA442" s="169">
        <f t="shared" si="1170"/>
        <v>24829.335060000001</v>
      </c>
      <c r="AB442" s="169">
        <f t="shared" si="1170"/>
        <v>0</v>
      </c>
      <c r="AC442" s="169">
        <f t="shared" si="1170"/>
        <v>12870.522219999999</v>
      </c>
      <c r="AD442" s="169">
        <f t="shared" si="1170"/>
        <v>12870.522219999999</v>
      </c>
      <c r="AE442" s="169">
        <f t="shared" si="1170"/>
        <v>0</v>
      </c>
      <c r="AF442" s="169">
        <f t="shared" si="1170"/>
        <v>9140.9605899999988</v>
      </c>
      <c r="AG442" s="169">
        <f t="shared" si="1170"/>
        <v>9140.9605899999988</v>
      </c>
      <c r="AH442" s="169">
        <f t="shared" si="1170"/>
        <v>0</v>
      </c>
      <c r="AI442" s="169">
        <f t="shared" si="1170"/>
        <v>9878.8469599999989</v>
      </c>
      <c r="AJ442" s="169">
        <f t="shared" si="1170"/>
        <v>9878.8469599999989</v>
      </c>
      <c r="AK442" s="169">
        <f t="shared" si="1170"/>
        <v>0</v>
      </c>
      <c r="AL442" s="169">
        <f t="shared" si="1170"/>
        <v>73053.085999999996</v>
      </c>
      <c r="AM442" s="169">
        <f t="shared" si="1170"/>
        <v>73053.085999999996</v>
      </c>
      <c r="AN442" s="169">
        <f t="shared" si="1170"/>
        <v>0</v>
      </c>
      <c r="AO442" s="169">
        <f t="shared" si="1170"/>
        <v>57118.173350000005</v>
      </c>
      <c r="AP442" s="169">
        <f t="shared" si="1170"/>
        <v>20186.898019999997</v>
      </c>
      <c r="AQ442" s="169">
        <f t="shared" si="1170"/>
        <v>0</v>
      </c>
      <c r="AR442" s="345"/>
    </row>
    <row r="443" spans="1:44" ht="35.25" customHeight="1" x14ac:dyDescent="0.3">
      <c r="A443" s="347"/>
      <c r="B443" s="347"/>
      <c r="C443" s="347"/>
      <c r="D443" s="172" t="s">
        <v>37</v>
      </c>
      <c r="E443" s="170">
        <f t="shared" si="1167"/>
        <v>0</v>
      </c>
      <c r="F443" s="170">
        <f t="shared" si="1168"/>
        <v>0</v>
      </c>
      <c r="G443" s="170" t="e">
        <f t="shared" si="1052"/>
        <v>#DIV/0!</v>
      </c>
      <c r="H443" s="169">
        <f t="shared" ref="H443:AQ443" si="1171">H438+H353+H283+H163</f>
        <v>0</v>
      </c>
      <c r="I443" s="169">
        <f t="shared" si="1171"/>
        <v>0</v>
      </c>
      <c r="J443" s="169">
        <f t="shared" si="1171"/>
        <v>0</v>
      </c>
      <c r="K443" s="169">
        <f t="shared" si="1171"/>
        <v>0</v>
      </c>
      <c r="L443" s="169">
        <f t="shared" si="1171"/>
        <v>0</v>
      </c>
      <c r="M443" s="169">
        <f t="shared" si="1171"/>
        <v>0</v>
      </c>
      <c r="N443" s="169">
        <f t="shared" si="1171"/>
        <v>0</v>
      </c>
      <c r="O443" s="169">
        <f t="shared" si="1171"/>
        <v>0</v>
      </c>
      <c r="P443" s="169">
        <f t="shared" si="1171"/>
        <v>0</v>
      </c>
      <c r="Q443" s="169">
        <f t="shared" si="1171"/>
        <v>0</v>
      </c>
      <c r="R443" s="169">
        <f t="shared" si="1171"/>
        <v>0</v>
      </c>
      <c r="S443" s="169">
        <f t="shared" si="1171"/>
        <v>0</v>
      </c>
      <c r="T443" s="169">
        <f t="shared" si="1171"/>
        <v>0</v>
      </c>
      <c r="U443" s="169">
        <f t="shared" si="1171"/>
        <v>0</v>
      </c>
      <c r="V443" s="169">
        <f t="shared" si="1171"/>
        <v>0</v>
      </c>
      <c r="W443" s="169">
        <f t="shared" si="1171"/>
        <v>0</v>
      </c>
      <c r="X443" s="169">
        <f t="shared" si="1171"/>
        <v>0</v>
      </c>
      <c r="Y443" s="169">
        <f t="shared" si="1171"/>
        <v>0</v>
      </c>
      <c r="Z443" s="169">
        <f t="shared" si="1171"/>
        <v>0</v>
      </c>
      <c r="AA443" s="169">
        <f t="shared" si="1171"/>
        <v>0</v>
      </c>
      <c r="AB443" s="169">
        <f t="shared" si="1171"/>
        <v>0</v>
      </c>
      <c r="AC443" s="169">
        <f t="shared" si="1171"/>
        <v>0</v>
      </c>
      <c r="AD443" s="169">
        <f t="shared" si="1171"/>
        <v>0</v>
      </c>
      <c r="AE443" s="169">
        <f t="shared" si="1171"/>
        <v>0</v>
      </c>
      <c r="AF443" s="169">
        <f t="shared" si="1171"/>
        <v>0</v>
      </c>
      <c r="AG443" s="169">
        <f t="shared" si="1171"/>
        <v>0</v>
      </c>
      <c r="AH443" s="169">
        <f t="shared" si="1171"/>
        <v>0</v>
      </c>
      <c r="AI443" s="169">
        <f t="shared" si="1171"/>
        <v>0</v>
      </c>
      <c r="AJ443" s="169">
        <f t="shared" si="1171"/>
        <v>0</v>
      </c>
      <c r="AK443" s="169">
        <f t="shared" si="1171"/>
        <v>0</v>
      </c>
      <c r="AL443" s="169">
        <f t="shared" si="1171"/>
        <v>0</v>
      </c>
      <c r="AM443" s="169">
        <f t="shared" si="1171"/>
        <v>0</v>
      </c>
      <c r="AN443" s="169">
        <f t="shared" si="1171"/>
        <v>0</v>
      </c>
      <c r="AO443" s="169">
        <f t="shared" si="1171"/>
        <v>0</v>
      </c>
      <c r="AP443" s="169">
        <f t="shared" si="1171"/>
        <v>0</v>
      </c>
      <c r="AQ443" s="169">
        <f t="shared" si="1171"/>
        <v>0</v>
      </c>
      <c r="AR443" s="345"/>
    </row>
    <row r="444" spans="1:44" ht="33.049999999999997" customHeight="1" x14ac:dyDescent="0.3">
      <c r="A444" s="347"/>
      <c r="B444" s="347"/>
      <c r="C444" s="347"/>
      <c r="D444" s="172" t="s">
        <v>2</v>
      </c>
      <c r="E444" s="170">
        <f t="shared" si="1167"/>
        <v>18177.396000000001</v>
      </c>
      <c r="F444" s="170">
        <f t="shared" si="1168"/>
        <v>11247.396000000001</v>
      </c>
      <c r="G444" s="170">
        <f t="shared" si="1052"/>
        <v>61.875727414421732</v>
      </c>
      <c r="H444" s="169">
        <f t="shared" ref="H444:AQ444" si="1172">H439+H354+H284+H164</f>
        <v>0</v>
      </c>
      <c r="I444" s="169">
        <f t="shared" si="1172"/>
        <v>0</v>
      </c>
      <c r="J444" s="169">
        <f t="shared" si="1172"/>
        <v>0</v>
      </c>
      <c r="K444" s="169">
        <f t="shared" si="1172"/>
        <v>0</v>
      </c>
      <c r="L444" s="169">
        <f t="shared" si="1172"/>
        <v>0</v>
      </c>
      <c r="M444" s="169">
        <f t="shared" si="1172"/>
        <v>0</v>
      </c>
      <c r="N444" s="169">
        <f t="shared" si="1172"/>
        <v>0</v>
      </c>
      <c r="O444" s="169">
        <f t="shared" si="1172"/>
        <v>0</v>
      </c>
      <c r="P444" s="169">
        <f t="shared" si="1172"/>
        <v>0</v>
      </c>
      <c r="Q444" s="169">
        <f t="shared" si="1172"/>
        <v>0</v>
      </c>
      <c r="R444" s="169">
        <f t="shared" si="1172"/>
        <v>0</v>
      </c>
      <c r="S444" s="169">
        <f t="shared" si="1172"/>
        <v>0</v>
      </c>
      <c r="T444" s="169">
        <f t="shared" si="1172"/>
        <v>0</v>
      </c>
      <c r="U444" s="169">
        <f t="shared" si="1172"/>
        <v>0</v>
      </c>
      <c r="V444" s="169">
        <f t="shared" si="1172"/>
        <v>0</v>
      </c>
      <c r="W444" s="169">
        <f t="shared" si="1172"/>
        <v>139</v>
      </c>
      <c r="X444" s="169">
        <f t="shared" si="1172"/>
        <v>139</v>
      </c>
      <c r="Y444" s="169">
        <f t="shared" si="1172"/>
        <v>0</v>
      </c>
      <c r="Z444" s="169">
        <f t="shared" si="1172"/>
        <v>0</v>
      </c>
      <c r="AA444" s="169">
        <f t="shared" si="1172"/>
        <v>0</v>
      </c>
      <c r="AB444" s="169">
        <f t="shared" si="1172"/>
        <v>0</v>
      </c>
      <c r="AC444" s="169">
        <f t="shared" si="1172"/>
        <v>0</v>
      </c>
      <c r="AD444" s="169">
        <f t="shared" si="1172"/>
        <v>0</v>
      </c>
      <c r="AE444" s="169">
        <f t="shared" si="1172"/>
        <v>0</v>
      </c>
      <c r="AF444" s="169">
        <f t="shared" si="1172"/>
        <v>0</v>
      </c>
      <c r="AG444" s="169">
        <f t="shared" si="1172"/>
        <v>0</v>
      </c>
      <c r="AH444" s="169">
        <f t="shared" si="1172"/>
        <v>0</v>
      </c>
      <c r="AI444" s="169">
        <f t="shared" si="1172"/>
        <v>55.2</v>
      </c>
      <c r="AJ444" s="169">
        <f t="shared" si="1172"/>
        <v>55.2</v>
      </c>
      <c r="AK444" s="169">
        <f t="shared" si="1172"/>
        <v>0</v>
      </c>
      <c r="AL444" s="169">
        <f t="shared" si="1172"/>
        <v>7233.3</v>
      </c>
      <c r="AM444" s="169">
        <f t="shared" si="1172"/>
        <v>7233.3</v>
      </c>
      <c r="AN444" s="169">
        <f t="shared" si="1172"/>
        <v>0</v>
      </c>
      <c r="AO444" s="169">
        <f t="shared" si="1172"/>
        <v>10749.895999999999</v>
      </c>
      <c r="AP444" s="169">
        <f t="shared" si="1172"/>
        <v>3819.8959999999997</v>
      </c>
      <c r="AQ444" s="169">
        <f t="shared" si="1172"/>
        <v>0</v>
      </c>
      <c r="AR444" s="345"/>
    </row>
    <row r="445" spans="1:44" ht="19.600000000000001" customHeight="1" x14ac:dyDescent="0.3">
      <c r="A445" s="347"/>
      <c r="B445" s="347"/>
      <c r="C445" s="347"/>
      <c r="D445" s="172" t="s">
        <v>43</v>
      </c>
      <c r="E445" s="170">
        <f t="shared" si="1167"/>
        <v>353328.28491000005</v>
      </c>
      <c r="F445" s="170">
        <f t="shared" si="1168"/>
        <v>323327.00958000007</v>
      </c>
      <c r="G445" s="170">
        <f t="shared" si="1052"/>
        <v>91.508951699793315</v>
      </c>
      <c r="H445" s="169">
        <f t="shared" ref="H445:L446" si="1173">H440+H355+H285+H165</f>
        <v>37861</v>
      </c>
      <c r="I445" s="169">
        <f t="shared" si="1173"/>
        <v>37861</v>
      </c>
      <c r="J445" s="169">
        <f t="shared" si="1173"/>
        <v>100</v>
      </c>
      <c r="K445" s="169">
        <f t="shared" si="1173"/>
        <v>43928.480000000003</v>
      </c>
      <c r="L445" s="169">
        <f t="shared" si="1173"/>
        <v>43928.480000000003</v>
      </c>
      <c r="M445" s="170">
        <f>L445*100/K445</f>
        <v>99.999999999999986</v>
      </c>
      <c r="N445" s="169">
        <f t="shared" ref="N445:AQ445" si="1174">N440+N355+N285+N165</f>
        <v>61032.853799999997</v>
      </c>
      <c r="O445" s="169">
        <f t="shared" si="1174"/>
        <v>61032.853799999997</v>
      </c>
      <c r="P445" s="169">
        <f t="shared" si="1174"/>
        <v>300</v>
      </c>
      <c r="Q445" s="169">
        <f t="shared" si="1174"/>
        <v>8355.9972699999998</v>
      </c>
      <c r="R445" s="169">
        <f t="shared" si="1174"/>
        <v>8355.9972699999998</v>
      </c>
      <c r="S445" s="169">
        <f t="shared" si="1174"/>
        <v>0</v>
      </c>
      <c r="T445" s="169">
        <f t="shared" si="1174"/>
        <v>31557.928749999999</v>
      </c>
      <c r="U445" s="169">
        <f t="shared" si="1174"/>
        <v>31557.928749999999</v>
      </c>
      <c r="V445" s="169">
        <f t="shared" si="1174"/>
        <v>0</v>
      </c>
      <c r="W445" s="169">
        <f t="shared" si="1174"/>
        <v>1739.4969099999998</v>
      </c>
      <c r="X445" s="169">
        <f t="shared" si="1174"/>
        <v>1739.4969099999998</v>
      </c>
      <c r="Y445" s="169">
        <f t="shared" si="1174"/>
        <v>0</v>
      </c>
      <c r="Z445" s="169">
        <f t="shared" si="1174"/>
        <v>24829.335060000001</v>
      </c>
      <c r="AA445" s="169">
        <f t="shared" si="1174"/>
        <v>24829.335060000001</v>
      </c>
      <c r="AB445" s="169">
        <f t="shared" si="1174"/>
        <v>0</v>
      </c>
      <c r="AC445" s="169">
        <f t="shared" si="1174"/>
        <v>12870.522219999999</v>
      </c>
      <c r="AD445" s="169">
        <f t="shared" si="1174"/>
        <v>12870.522219999999</v>
      </c>
      <c r="AE445" s="169">
        <f t="shared" si="1174"/>
        <v>0</v>
      </c>
      <c r="AF445" s="169">
        <f t="shared" si="1174"/>
        <v>9140.9605899999988</v>
      </c>
      <c r="AG445" s="169">
        <f t="shared" si="1174"/>
        <v>9140.9605899999988</v>
      </c>
      <c r="AH445" s="169">
        <f t="shared" si="1174"/>
        <v>0</v>
      </c>
      <c r="AI445" s="169">
        <f t="shared" si="1174"/>
        <v>9823.6469599999982</v>
      </c>
      <c r="AJ445" s="169">
        <f t="shared" si="1174"/>
        <v>9823.6469599999982</v>
      </c>
      <c r="AK445" s="169">
        <f t="shared" si="1174"/>
        <v>0</v>
      </c>
      <c r="AL445" s="169">
        <f t="shared" si="1174"/>
        <v>65819.785999999993</v>
      </c>
      <c r="AM445" s="169">
        <f t="shared" si="1174"/>
        <v>65819.785999999993</v>
      </c>
      <c r="AN445" s="169">
        <f t="shared" si="1174"/>
        <v>0</v>
      </c>
      <c r="AO445" s="169">
        <f t="shared" si="1174"/>
        <v>46368.277350000004</v>
      </c>
      <c r="AP445" s="169">
        <f t="shared" si="1174"/>
        <v>16367.002019999998</v>
      </c>
      <c r="AQ445" s="169">
        <f t="shared" si="1174"/>
        <v>0</v>
      </c>
      <c r="AR445" s="345"/>
    </row>
    <row r="446" spans="1:44" ht="34.9" customHeight="1" x14ac:dyDescent="0.25">
      <c r="A446" s="347"/>
      <c r="B446" s="347"/>
      <c r="C446" s="347"/>
      <c r="D446" s="173" t="s">
        <v>272</v>
      </c>
      <c r="E446" s="170">
        <f t="shared" si="1167"/>
        <v>65694.015400000004</v>
      </c>
      <c r="F446" s="170">
        <f t="shared" si="1168"/>
        <v>64866.437279999998</v>
      </c>
      <c r="G446" s="170">
        <f t="shared" si="1052"/>
        <v>98.740253408227503</v>
      </c>
      <c r="H446" s="169">
        <f t="shared" si="1173"/>
        <v>0</v>
      </c>
      <c r="I446" s="169">
        <f t="shared" si="1173"/>
        <v>0</v>
      </c>
      <c r="J446" s="169">
        <f t="shared" si="1173"/>
        <v>0</v>
      </c>
      <c r="K446" s="169">
        <f t="shared" si="1173"/>
        <v>0</v>
      </c>
      <c r="L446" s="169">
        <f t="shared" si="1173"/>
        <v>0</v>
      </c>
      <c r="M446" s="169">
        <f>M441+M356+M286+M166</f>
        <v>0</v>
      </c>
      <c r="N446" s="169">
        <f t="shared" ref="N446:AQ446" si="1175">N441+N356+N286+N166</f>
        <v>58413.1008</v>
      </c>
      <c r="O446" s="169">
        <f t="shared" si="1175"/>
        <v>58413.1008</v>
      </c>
      <c r="P446" s="169">
        <f t="shared" si="1175"/>
        <v>100</v>
      </c>
      <c r="Q446" s="169">
        <f t="shared" si="1175"/>
        <v>1053.3364799999999</v>
      </c>
      <c r="R446" s="169">
        <f t="shared" si="1175"/>
        <v>1053.3364799999999</v>
      </c>
      <c r="S446" s="169">
        <f t="shared" si="1175"/>
        <v>0</v>
      </c>
      <c r="T446" s="169">
        <f t="shared" si="1175"/>
        <v>2405.2564000000002</v>
      </c>
      <c r="U446" s="169">
        <f t="shared" si="1175"/>
        <v>2405.2564000000002</v>
      </c>
      <c r="V446" s="169">
        <f t="shared" si="1175"/>
        <v>0</v>
      </c>
      <c r="W446" s="169">
        <f t="shared" si="1175"/>
        <v>0</v>
      </c>
      <c r="X446" s="169">
        <f t="shared" si="1175"/>
        <v>0</v>
      </c>
      <c r="Y446" s="169">
        <f t="shared" si="1175"/>
        <v>0</v>
      </c>
      <c r="Z446" s="169">
        <f t="shared" si="1175"/>
        <v>2994.7435999999998</v>
      </c>
      <c r="AA446" s="169">
        <f t="shared" si="1175"/>
        <v>2994.7435999999998</v>
      </c>
      <c r="AB446" s="169">
        <f t="shared" si="1175"/>
        <v>0</v>
      </c>
      <c r="AC446" s="169">
        <f t="shared" si="1175"/>
        <v>0</v>
      </c>
      <c r="AD446" s="169">
        <f t="shared" si="1175"/>
        <v>0</v>
      </c>
      <c r="AE446" s="169">
        <f t="shared" si="1175"/>
        <v>0</v>
      </c>
      <c r="AF446" s="169">
        <f t="shared" si="1175"/>
        <v>0</v>
      </c>
      <c r="AG446" s="169">
        <f t="shared" si="1175"/>
        <v>0</v>
      </c>
      <c r="AH446" s="169">
        <f t="shared" si="1175"/>
        <v>0</v>
      </c>
      <c r="AI446" s="169">
        <f t="shared" si="1175"/>
        <v>0</v>
      </c>
      <c r="AJ446" s="169">
        <f t="shared" si="1175"/>
        <v>0</v>
      </c>
      <c r="AK446" s="169">
        <f t="shared" si="1175"/>
        <v>0</v>
      </c>
      <c r="AL446" s="169">
        <f t="shared" si="1175"/>
        <v>0</v>
      </c>
      <c r="AM446" s="169">
        <f t="shared" si="1175"/>
        <v>0</v>
      </c>
      <c r="AN446" s="169">
        <f t="shared" si="1175"/>
        <v>0</v>
      </c>
      <c r="AO446" s="169">
        <f t="shared" si="1175"/>
        <v>827.5781199999999</v>
      </c>
      <c r="AP446" s="169">
        <f t="shared" si="1175"/>
        <v>0</v>
      </c>
      <c r="AQ446" s="169">
        <f t="shared" si="1175"/>
        <v>0</v>
      </c>
      <c r="AR446" s="345"/>
    </row>
    <row r="447" spans="1:44" ht="34.9" customHeight="1" x14ac:dyDescent="0.3">
      <c r="A447" s="347" t="s">
        <v>282</v>
      </c>
      <c r="B447" s="347"/>
      <c r="C447" s="347"/>
      <c r="D447" s="176" t="s">
        <v>41</v>
      </c>
      <c r="E447" s="170">
        <f t="shared" si="1167"/>
        <v>0</v>
      </c>
      <c r="F447" s="170">
        <f t="shared" si="1168"/>
        <v>0</v>
      </c>
      <c r="G447" s="170" t="e">
        <f t="shared" si="1052"/>
        <v>#DIV/0!</v>
      </c>
      <c r="H447" s="170"/>
      <c r="I447" s="170"/>
      <c r="J447" s="171"/>
      <c r="K447" s="170"/>
      <c r="L447" s="170"/>
      <c r="M447" s="171"/>
      <c r="N447" s="170"/>
      <c r="O447" s="170"/>
      <c r="P447" s="171"/>
      <c r="Q447" s="170"/>
      <c r="R447" s="170"/>
      <c r="S447" s="171"/>
      <c r="T447" s="170"/>
      <c r="U447" s="170"/>
      <c r="V447" s="171"/>
      <c r="W447" s="170"/>
      <c r="X447" s="170"/>
      <c r="Y447" s="171"/>
      <c r="Z447" s="170"/>
      <c r="AA447" s="170"/>
      <c r="AB447" s="171"/>
      <c r="AC447" s="170"/>
      <c r="AD447" s="170"/>
      <c r="AE447" s="171"/>
      <c r="AF447" s="170"/>
      <c r="AG447" s="170"/>
      <c r="AH447" s="171"/>
      <c r="AI447" s="170"/>
      <c r="AJ447" s="170"/>
      <c r="AK447" s="171"/>
      <c r="AL447" s="170"/>
      <c r="AM447" s="170"/>
      <c r="AN447" s="171"/>
      <c r="AO447" s="170"/>
      <c r="AP447" s="170"/>
      <c r="AQ447" s="171"/>
      <c r="AR447" s="345"/>
    </row>
    <row r="448" spans="1:44" ht="34.9" customHeight="1" x14ac:dyDescent="0.3">
      <c r="A448" s="347"/>
      <c r="B448" s="347"/>
      <c r="C448" s="347"/>
      <c r="D448" s="172" t="s">
        <v>37</v>
      </c>
      <c r="E448" s="170">
        <f t="shared" si="1167"/>
        <v>0</v>
      </c>
      <c r="F448" s="170">
        <f t="shared" si="1168"/>
        <v>0</v>
      </c>
      <c r="G448" s="170" t="e">
        <f t="shared" si="1052"/>
        <v>#DIV/0!</v>
      </c>
      <c r="H448" s="169"/>
      <c r="I448" s="169"/>
      <c r="J448" s="174"/>
      <c r="K448" s="169"/>
      <c r="L448" s="169"/>
      <c r="M448" s="174"/>
      <c r="N448" s="169"/>
      <c r="O448" s="169"/>
      <c r="P448" s="174"/>
      <c r="Q448" s="169"/>
      <c r="R448" s="169"/>
      <c r="S448" s="174"/>
      <c r="T448" s="169"/>
      <c r="U448" s="169"/>
      <c r="V448" s="174"/>
      <c r="W448" s="169"/>
      <c r="X448" s="169"/>
      <c r="Y448" s="174"/>
      <c r="Z448" s="169"/>
      <c r="AA448" s="169"/>
      <c r="AB448" s="174"/>
      <c r="AC448" s="169"/>
      <c r="AD448" s="169"/>
      <c r="AE448" s="174"/>
      <c r="AF448" s="169"/>
      <c r="AG448" s="169"/>
      <c r="AH448" s="174"/>
      <c r="AI448" s="169"/>
      <c r="AJ448" s="169"/>
      <c r="AK448" s="174"/>
      <c r="AL448" s="169"/>
      <c r="AM448" s="169"/>
      <c r="AN448" s="174"/>
      <c r="AO448" s="169"/>
      <c r="AP448" s="169"/>
      <c r="AQ448" s="174"/>
      <c r="AR448" s="345"/>
    </row>
    <row r="449" spans="1:44" ht="34.9" customHeight="1" x14ac:dyDescent="0.3">
      <c r="A449" s="347"/>
      <c r="B449" s="347"/>
      <c r="C449" s="347"/>
      <c r="D449" s="172" t="s">
        <v>2</v>
      </c>
      <c r="E449" s="170">
        <f t="shared" si="1167"/>
        <v>0</v>
      </c>
      <c r="F449" s="170">
        <f t="shared" si="1168"/>
        <v>0</v>
      </c>
      <c r="G449" s="170" t="e">
        <f t="shared" si="1052"/>
        <v>#DIV/0!</v>
      </c>
      <c r="H449" s="169"/>
      <c r="I449" s="169"/>
      <c r="J449" s="174"/>
      <c r="K449" s="169"/>
      <c r="L449" s="169"/>
      <c r="M449" s="174"/>
      <c r="N449" s="169"/>
      <c r="O449" s="169"/>
      <c r="P449" s="174"/>
      <c r="Q449" s="169"/>
      <c r="R449" s="169"/>
      <c r="S449" s="174"/>
      <c r="T449" s="169"/>
      <c r="U449" s="169"/>
      <c r="V449" s="174"/>
      <c r="W449" s="169"/>
      <c r="X449" s="169"/>
      <c r="Y449" s="174"/>
      <c r="Z449" s="169"/>
      <c r="AA449" s="169"/>
      <c r="AB449" s="174"/>
      <c r="AC449" s="169"/>
      <c r="AD449" s="169"/>
      <c r="AE449" s="174"/>
      <c r="AF449" s="169"/>
      <c r="AG449" s="169"/>
      <c r="AH449" s="174"/>
      <c r="AI449" s="169"/>
      <c r="AJ449" s="169"/>
      <c r="AK449" s="174"/>
      <c r="AL449" s="169"/>
      <c r="AM449" s="169"/>
      <c r="AN449" s="174"/>
      <c r="AO449" s="169"/>
      <c r="AP449" s="169"/>
      <c r="AQ449" s="174"/>
      <c r="AR449" s="345"/>
    </row>
    <row r="450" spans="1:44" ht="34.9" customHeight="1" x14ac:dyDescent="0.3">
      <c r="A450" s="347"/>
      <c r="B450" s="347"/>
      <c r="C450" s="347"/>
      <c r="D450" s="172" t="s">
        <v>43</v>
      </c>
      <c r="E450" s="170">
        <f t="shared" si="1167"/>
        <v>0</v>
      </c>
      <c r="F450" s="170">
        <f t="shared" si="1168"/>
        <v>0</v>
      </c>
      <c r="G450" s="170" t="e">
        <f t="shared" si="1052"/>
        <v>#DIV/0!</v>
      </c>
      <c r="H450" s="169"/>
      <c r="I450" s="169"/>
      <c r="J450" s="174"/>
      <c r="K450" s="169"/>
      <c r="L450" s="169"/>
      <c r="M450" s="174"/>
      <c r="N450" s="169"/>
      <c r="O450" s="169"/>
      <c r="P450" s="174"/>
      <c r="Q450" s="169"/>
      <c r="R450" s="169"/>
      <c r="S450" s="174"/>
      <c r="T450" s="169"/>
      <c r="U450" s="169"/>
      <c r="V450" s="174"/>
      <c r="W450" s="169"/>
      <c r="X450" s="169"/>
      <c r="Y450" s="174"/>
      <c r="Z450" s="169"/>
      <c r="AA450" s="169"/>
      <c r="AB450" s="174"/>
      <c r="AC450" s="169"/>
      <c r="AD450" s="169"/>
      <c r="AE450" s="174"/>
      <c r="AF450" s="169"/>
      <c r="AG450" s="169"/>
      <c r="AH450" s="174"/>
      <c r="AI450" s="169"/>
      <c r="AJ450" s="169"/>
      <c r="AK450" s="174"/>
      <c r="AL450" s="169"/>
      <c r="AM450" s="169"/>
      <c r="AN450" s="174"/>
      <c r="AO450" s="169"/>
      <c r="AP450" s="169"/>
      <c r="AQ450" s="174"/>
      <c r="AR450" s="345"/>
    </row>
    <row r="451" spans="1:44" ht="34.9" customHeight="1" x14ac:dyDescent="0.25">
      <c r="A451" s="347"/>
      <c r="B451" s="347"/>
      <c r="C451" s="347"/>
      <c r="D451" s="173" t="s">
        <v>272</v>
      </c>
      <c r="E451" s="170">
        <f t="shared" si="1167"/>
        <v>0</v>
      </c>
      <c r="F451" s="170">
        <f t="shared" si="1168"/>
        <v>0</v>
      </c>
      <c r="G451" s="170" t="e">
        <f t="shared" si="1052"/>
        <v>#DIV/0!</v>
      </c>
      <c r="H451" s="169"/>
      <c r="I451" s="169"/>
      <c r="J451" s="174"/>
      <c r="K451" s="169"/>
      <c r="L451" s="169"/>
      <c r="M451" s="174"/>
      <c r="N451" s="169"/>
      <c r="O451" s="169"/>
      <c r="P451" s="174"/>
      <c r="Q451" s="169"/>
      <c r="R451" s="169"/>
      <c r="S451" s="174"/>
      <c r="T451" s="169"/>
      <c r="U451" s="169"/>
      <c r="V451" s="174"/>
      <c r="W451" s="169"/>
      <c r="X451" s="169"/>
      <c r="Y451" s="174"/>
      <c r="Z451" s="169"/>
      <c r="AA451" s="169"/>
      <c r="AB451" s="174"/>
      <c r="AC451" s="169"/>
      <c r="AD451" s="169"/>
      <c r="AE451" s="174"/>
      <c r="AF451" s="169"/>
      <c r="AG451" s="169"/>
      <c r="AH451" s="174"/>
      <c r="AI451" s="169"/>
      <c r="AJ451" s="169"/>
      <c r="AK451" s="174"/>
      <c r="AL451" s="169"/>
      <c r="AM451" s="169"/>
      <c r="AN451" s="174"/>
      <c r="AO451" s="169"/>
      <c r="AP451" s="169"/>
      <c r="AQ451" s="174"/>
      <c r="AR451" s="345"/>
    </row>
    <row r="452" spans="1:44" x14ac:dyDescent="0.3">
      <c r="A452" s="348" t="s">
        <v>268</v>
      </c>
      <c r="B452" s="348"/>
      <c r="C452" s="348"/>
      <c r="D452" s="348"/>
      <c r="E452" s="348"/>
      <c r="F452" s="348"/>
      <c r="G452" s="348"/>
      <c r="H452" s="348"/>
      <c r="I452" s="348"/>
      <c r="J452" s="348"/>
      <c r="K452" s="348"/>
      <c r="L452" s="348"/>
      <c r="M452" s="348"/>
      <c r="N452" s="348"/>
      <c r="O452" s="348"/>
      <c r="P452" s="348"/>
      <c r="Q452" s="348"/>
      <c r="R452" s="348"/>
      <c r="S452" s="348"/>
      <c r="T452" s="348"/>
      <c r="U452" s="348"/>
      <c r="V452" s="348"/>
      <c r="W452" s="348"/>
      <c r="X452" s="348"/>
      <c r="Y452" s="348"/>
      <c r="Z452" s="348"/>
      <c r="AA452" s="348"/>
      <c r="AB452" s="348"/>
      <c r="AC452" s="348"/>
      <c r="AD452" s="348"/>
      <c r="AE452" s="348"/>
      <c r="AF452" s="348"/>
      <c r="AG452" s="348"/>
      <c r="AH452" s="348"/>
      <c r="AI452" s="348"/>
      <c r="AJ452" s="348"/>
      <c r="AK452" s="348"/>
      <c r="AL452" s="348"/>
      <c r="AM452" s="348"/>
      <c r="AN452" s="348"/>
      <c r="AO452" s="348"/>
      <c r="AP452" s="348"/>
      <c r="AQ452" s="348"/>
      <c r="AR452" s="348"/>
    </row>
    <row r="453" spans="1:44" ht="22.55" customHeight="1" x14ac:dyDescent="0.3">
      <c r="A453" s="314" t="s">
        <v>6</v>
      </c>
      <c r="B453" s="315" t="s">
        <v>365</v>
      </c>
      <c r="C453" s="315" t="s">
        <v>436</v>
      </c>
      <c r="D453" s="176" t="s">
        <v>41</v>
      </c>
      <c r="E453" s="170">
        <f t="shared" ref="E453:E487" si="1176">H453+K453+N453+Q453+T453+W453+Z453+AC453+AF453+AI453+AL453+AO453</f>
        <v>57510</v>
      </c>
      <c r="F453" s="170">
        <f t="shared" ref="F453:F487" si="1177">I453+L453+O453+R453+U453+X453+AA453+AD453+AG453+AJ453+AM453+AP453</f>
        <v>57510</v>
      </c>
      <c r="G453" s="170">
        <f t="shared" ref="G453:G487" si="1178">F453/E453*100</f>
        <v>100</v>
      </c>
      <c r="H453" s="170">
        <f>SUM(H454:H456)</f>
        <v>0</v>
      </c>
      <c r="I453" s="170">
        <f t="shared" ref="I453:AQ453" si="1179">SUM(I454:I456)</f>
        <v>0</v>
      </c>
      <c r="J453" s="170">
        <f t="shared" si="1179"/>
        <v>0</v>
      </c>
      <c r="K453" s="170">
        <f t="shared" si="1179"/>
        <v>6761.47804</v>
      </c>
      <c r="L453" s="170">
        <f t="shared" si="1179"/>
        <v>6761.47804</v>
      </c>
      <c r="M453" s="170">
        <f>L453*100/K453</f>
        <v>100</v>
      </c>
      <c r="N453" s="170">
        <f t="shared" si="1179"/>
        <v>10601.732190000001</v>
      </c>
      <c r="O453" s="170">
        <f t="shared" si="1179"/>
        <v>10601.732190000001</v>
      </c>
      <c r="P453" s="170">
        <f t="shared" si="1179"/>
        <v>0</v>
      </c>
      <c r="Q453" s="170">
        <f t="shared" si="1179"/>
        <v>5312.0261099999998</v>
      </c>
      <c r="R453" s="170">
        <f t="shared" si="1179"/>
        <v>5312.0261099999998</v>
      </c>
      <c r="S453" s="170">
        <f t="shared" si="1179"/>
        <v>0</v>
      </c>
      <c r="T453" s="170">
        <f t="shared" si="1179"/>
        <v>5130.5555999999997</v>
      </c>
      <c r="U453" s="170">
        <f t="shared" si="1179"/>
        <v>5130.5555999999997</v>
      </c>
      <c r="V453" s="170">
        <f t="shared" si="1179"/>
        <v>0</v>
      </c>
      <c r="W453" s="170">
        <f t="shared" si="1179"/>
        <v>4099.8081899999997</v>
      </c>
      <c r="X453" s="170">
        <f t="shared" si="1179"/>
        <v>4099.8081899999997</v>
      </c>
      <c r="Y453" s="170">
        <f t="shared" si="1179"/>
        <v>0</v>
      </c>
      <c r="Z453" s="170">
        <f t="shared" si="1179"/>
        <v>2673.9875300000003</v>
      </c>
      <c r="AA453" s="170">
        <f t="shared" si="1179"/>
        <v>2673.9875300000003</v>
      </c>
      <c r="AB453" s="170">
        <f t="shared" si="1179"/>
        <v>0</v>
      </c>
      <c r="AC453" s="170">
        <f t="shared" si="1179"/>
        <v>1541.31981</v>
      </c>
      <c r="AD453" s="170">
        <f t="shared" si="1179"/>
        <v>1541.31981</v>
      </c>
      <c r="AE453" s="170">
        <f t="shared" si="1179"/>
        <v>0</v>
      </c>
      <c r="AF453" s="170">
        <f t="shared" si="1179"/>
        <v>2757.0343699999999</v>
      </c>
      <c r="AG453" s="170">
        <f t="shared" si="1179"/>
        <v>2757.0343699999999</v>
      </c>
      <c r="AH453" s="170">
        <f t="shared" si="1179"/>
        <v>0</v>
      </c>
      <c r="AI453" s="170">
        <f t="shared" si="1179"/>
        <v>3615.0339200000003</v>
      </c>
      <c r="AJ453" s="170">
        <f t="shared" si="1179"/>
        <v>3615.0339200000003</v>
      </c>
      <c r="AK453" s="170">
        <f t="shared" si="1179"/>
        <v>0</v>
      </c>
      <c r="AL453" s="170">
        <f t="shared" si="1179"/>
        <v>5322.8858499999997</v>
      </c>
      <c r="AM453" s="170">
        <f t="shared" si="1179"/>
        <v>5322.8858499999997</v>
      </c>
      <c r="AN453" s="170">
        <f t="shared" si="1179"/>
        <v>0</v>
      </c>
      <c r="AO453" s="170">
        <f t="shared" si="1179"/>
        <v>9694.1383900000001</v>
      </c>
      <c r="AP453" s="170">
        <f t="shared" si="1179"/>
        <v>9694.1383900000001</v>
      </c>
      <c r="AQ453" s="170">
        <f t="shared" si="1179"/>
        <v>0</v>
      </c>
      <c r="AR453" s="313"/>
    </row>
    <row r="454" spans="1:44" ht="36.799999999999997" customHeight="1" x14ac:dyDescent="0.3">
      <c r="A454" s="314"/>
      <c r="B454" s="315"/>
      <c r="C454" s="315"/>
      <c r="D454" s="172" t="s">
        <v>37</v>
      </c>
      <c r="E454" s="170">
        <f t="shared" si="1176"/>
        <v>0</v>
      </c>
      <c r="F454" s="170">
        <f t="shared" si="1177"/>
        <v>0</v>
      </c>
      <c r="G454" s="170" t="e">
        <f t="shared" si="1178"/>
        <v>#DIV/0!</v>
      </c>
      <c r="H454" s="169">
        <f>H459+H464+H469</f>
        <v>0</v>
      </c>
      <c r="I454" s="169">
        <f t="shared" ref="I454:AQ454" si="1180">I459+I464+I469</f>
        <v>0</v>
      </c>
      <c r="J454" s="169">
        <f t="shared" si="1180"/>
        <v>0</v>
      </c>
      <c r="K454" s="169">
        <f t="shared" si="1180"/>
        <v>0</v>
      </c>
      <c r="L454" s="169">
        <f t="shared" si="1180"/>
        <v>0</v>
      </c>
      <c r="M454" s="169">
        <f t="shared" si="1180"/>
        <v>0</v>
      </c>
      <c r="N454" s="169">
        <f t="shared" si="1180"/>
        <v>0</v>
      </c>
      <c r="O454" s="169">
        <f t="shared" si="1180"/>
        <v>0</v>
      </c>
      <c r="P454" s="169">
        <f t="shared" si="1180"/>
        <v>0</v>
      </c>
      <c r="Q454" s="169">
        <f t="shared" si="1180"/>
        <v>0</v>
      </c>
      <c r="R454" s="169">
        <f t="shared" si="1180"/>
        <v>0</v>
      </c>
      <c r="S454" s="169">
        <f t="shared" si="1180"/>
        <v>0</v>
      </c>
      <c r="T454" s="169">
        <f t="shared" si="1180"/>
        <v>0</v>
      </c>
      <c r="U454" s="169">
        <f t="shared" si="1180"/>
        <v>0</v>
      </c>
      <c r="V454" s="169">
        <f t="shared" si="1180"/>
        <v>0</v>
      </c>
      <c r="W454" s="169">
        <f t="shared" si="1180"/>
        <v>0</v>
      </c>
      <c r="X454" s="169">
        <f t="shared" si="1180"/>
        <v>0</v>
      </c>
      <c r="Y454" s="169">
        <f t="shared" si="1180"/>
        <v>0</v>
      </c>
      <c r="Z454" s="169">
        <f t="shared" si="1180"/>
        <v>0</v>
      </c>
      <c r="AA454" s="169">
        <f t="shared" si="1180"/>
        <v>0</v>
      </c>
      <c r="AB454" s="169">
        <f t="shared" si="1180"/>
        <v>0</v>
      </c>
      <c r="AC454" s="169">
        <f t="shared" si="1180"/>
        <v>0</v>
      </c>
      <c r="AD454" s="169">
        <f t="shared" si="1180"/>
        <v>0</v>
      </c>
      <c r="AE454" s="169">
        <f t="shared" si="1180"/>
        <v>0</v>
      </c>
      <c r="AF454" s="169">
        <f t="shared" si="1180"/>
        <v>0</v>
      </c>
      <c r="AG454" s="169">
        <f t="shared" si="1180"/>
        <v>0</v>
      </c>
      <c r="AH454" s="169">
        <f t="shared" si="1180"/>
        <v>0</v>
      </c>
      <c r="AI454" s="169">
        <f t="shared" si="1180"/>
        <v>0</v>
      </c>
      <c r="AJ454" s="169">
        <f t="shared" si="1180"/>
        <v>0</v>
      </c>
      <c r="AK454" s="169">
        <f t="shared" si="1180"/>
        <v>0</v>
      </c>
      <c r="AL454" s="169">
        <f t="shared" si="1180"/>
        <v>0</v>
      </c>
      <c r="AM454" s="169">
        <f t="shared" si="1180"/>
        <v>0</v>
      </c>
      <c r="AN454" s="169">
        <f t="shared" si="1180"/>
        <v>0</v>
      </c>
      <c r="AO454" s="169">
        <f t="shared" si="1180"/>
        <v>0</v>
      </c>
      <c r="AP454" s="169">
        <f t="shared" si="1180"/>
        <v>0</v>
      </c>
      <c r="AQ454" s="169">
        <f t="shared" si="1180"/>
        <v>0</v>
      </c>
      <c r="AR454" s="313"/>
    </row>
    <row r="455" spans="1:44" ht="35.4" customHeight="1" x14ac:dyDescent="0.3">
      <c r="A455" s="314"/>
      <c r="B455" s="315"/>
      <c r="C455" s="315"/>
      <c r="D455" s="172" t="s">
        <v>2</v>
      </c>
      <c r="E455" s="170">
        <f t="shared" si="1176"/>
        <v>48536.4</v>
      </c>
      <c r="F455" s="170">
        <f t="shared" si="1177"/>
        <v>48536.4</v>
      </c>
      <c r="G455" s="170">
        <f t="shared" si="1178"/>
        <v>100</v>
      </c>
      <c r="H455" s="169">
        <f t="shared" ref="H455:AQ455" si="1181">H460+H465+H470</f>
        <v>0</v>
      </c>
      <c r="I455" s="169">
        <f t="shared" si="1181"/>
        <v>0</v>
      </c>
      <c r="J455" s="169">
        <f t="shared" si="1181"/>
        <v>0</v>
      </c>
      <c r="K455" s="169">
        <f t="shared" si="1181"/>
        <v>6761.47804</v>
      </c>
      <c r="L455" s="169">
        <f t="shared" si="1181"/>
        <v>6761.47804</v>
      </c>
      <c r="M455" s="170">
        <f>L455*100/K455</f>
        <v>100</v>
      </c>
      <c r="N455" s="169">
        <f t="shared" si="1181"/>
        <v>8187.67425</v>
      </c>
      <c r="O455" s="169">
        <f t="shared" si="1181"/>
        <v>8187.67425</v>
      </c>
      <c r="P455" s="169">
        <f t="shared" si="1181"/>
        <v>0</v>
      </c>
      <c r="Q455" s="169">
        <f t="shared" si="1181"/>
        <v>4455.8775900000001</v>
      </c>
      <c r="R455" s="169">
        <f t="shared" si="1181"/>
        <v>4455.8775900000001</v>
      </c>
      <c r="S455" s="169">
        <f t="shared" si="1181"/>
        <v>0</v>
      </c>
      <c r="T455" s="169">
        <f t="shared" si="1181"/>
        <v>4211.5719300000001</v>
      </c>
      <c r="U455" s="169">
        <f t="shared" si="1181"/>
        <v>4211.5719300000001</v>
      </c>
      <c r="V455" s="169">
        <f t="shared" si="1181"/>
        <v>0</v>
      </c>
      <c r="W455" s="169">
        <f t="shared" si="1181"/>
        <v>3451.3176100000001</v>
      </c>
      <c r="X455" s="169">
        <f t="shared" si="1181"/>
        <v>3451.3176100000001</v>
      </c>
      <c r="Y455" s="169">
        <f t="shared" si="1181"/>
        <v>0</v>
      </c>
      <c r="Z455" s="169">
        <f t="shared" si="1181"/>
        <v>2413.3949600000001</v>
      </c>
      <c r="AA455" s="169">
        <f t="shared" si="1181"/>
        <v>2413.3949600000001</v>
      </c>
      <c r="AB455" s="169">
        <f t="shared" si="1181"/>
        <v>0</v>
      </c>
      <c r="AC455" s="169">
        <f t="shared" si="1181"/>
        <v>1541.31981</v>
      </c>
      <c r="AD455" s="169">
        <f t="shared" si="1181"/>
        <v>1541.31981</v>
      </c>
      <c r="AE455" s="169">
        <f t="shared" si="1181"/>
        <v>0</v>
      </c>
      <c r="AF455" s="169">
        <f t="shared" si="1181"/>
        <v>2371.78024</v>
      </c>
      <c r="AG455" s="169">
        <f t="shared" si="1181"/>
        <v>2371.78024</v>
      </c>
      <c r="AH455" s="169">
        <f t="shared" si="1181"/>
        <v>0</v>
      </c>
      <c r="AI455" s="169">
        <f t="shared" si="1181"/>
        <v>3171.4649800000002</v>
      </c>
      <c r="AJ455" s="169">
        <f t="shared" si="1181"/>
        <v>3171.4649800000002</v>
      </c>
      <c r="AK455" s="169">
        <f t="shared" si="1181"/>
        <v>0</v>
      </c>
      <c r="AL455" s="169">
        <f t="shared" si="1181"/>
        <v>4455.0442999999996</v>
      </c>
      <c r="AM455" s="169">
        <f t="shared" si="1181"/>
        <v>4455.0442999999996</v>
      </c>
      <c r="AN455" s="169">
        <f t="shared" si="1181"/>
        <v>0</v>
      </c>
      <c r="AO455" s="169">
        <f t="shared" si="1181"/>
        <v>7515.4762899999996</v>
      </c>
      <c r="AP455" s="169">
        <f t="shared" si="1181"/>
        <v>7515.4762899999996</v>
      </c>
      <c r="AQ455" s="169">
        <f t="shared" si="1181"/>
        <v>0</v>
      </c>
      <c r="AR455" s="313"/>
    </row>
    <row r="456" spans="1:44" ht="22.55" customHeight="1" x14ac:dyDescent="0.3">
      <c r="A456" s="314"/>
      <c r="B456" s="315"/>
      <c r="C456" s="315"/>
      <c r="D456" s="172" t="s">
        <v>43</v>
      </c>
      <c r="E456" s="170">
        <f t="shared" si="1176"/>
        <v>8973.6</v>
      </c>
      <c r="F456" s="170">
        <f t="shared" si="1177"/>
        <v>8973.6</v>
      </c>
      <c r="G456" s="170">
        <f t="shared" si="1178"/>
        <v>100</v>
      </c>
      <c r="H456" s="169">
        <f t="shared" ref="H456:AQ456" si="1182">H461+H466+H471</f>
        <v>0</v>
      </c>
      <c r="I456" s="169">
        <f t="shared" si="1182"/>
        <v>0</v>
      </c>
      <c r="J456" s="169">
        <f t="shared" si="1182"/>
        <v>0</v>
      </c>
      <c r="K456" s="169">
        <f t="shared" si="1182"/>
        <v>0</v>
      </c>
      <c r="L456" s="169">
        <f t="shared" si="1182"/>
        <v>0</v>
      </c>
      <c r="M456" s="169">
        <f t="shared" si="1182"/>
        <v>0</v>
      </c>
      <c r="N456" s="169">
        <f t="shared" si="1182"/>
        <v>2414.0579400000001</v>
      </c>
      <c r="O456" s="169">
        <f t="shared" si="1182"/>
        <v>2414.0579400000001</v>
      </c>
      <c r="P456" s="169">
        <f t="shared" si="1182"/>
        <v>0</v>
      </c>
      <c r="Q456" s="169">
        <f t="shared" si="1182"/>
        <v>856.14851999999996</v>
      </c>
      <c r="R456" s="169">
        <f t="shared" si="1182"/>
        <v>856.14851999999996</v>
      </c>
      <c r="S456" s="169">
        <f t="shared" si="1182"/>
        <v>0</v>
      </c>
      <c r="T456" s="169">
        <f t="shared" si="1182"/>
        <v>918.98366999999996</v>
      </c>
      <c r="U456" s="169">
        <f t="shared" si="1182"/>
        <v>918.98366999999996</v>
      </c>
      <c r="V456" s="169">
        <f t="shared" si="1182"/>
        <v>0</v>
      </c>
      <c r="W456" s="169">
        <f t="shared" si="1182"/>
        <v>648.49058000000002</v>
      </c>
      <c r="X456" s="169">
        <f t="shared" si="1182"/>
        <v>648.49058000000002</v>
      </c>
      <c r="Y456" s="169">
        <f t="shared" si="1182"/>
        <v>0</v>
      </c>
      <c r="Z456" s="169">
        <f t="shared" si="1182"/>
        <v>260.59257000000002</v>
      </c>
      <c r="AA456" s="169">
        <f t="shared" si="1182"/>
        <v>260.59257000000002</v>
      </c>
      <c r="AB456" s="169">
        <f t="shared" si="1182"/>
        <v>0</v>
      </c>
      <c r="AC456" s="169">
        <f t="shared" si="1182"/>
        <v>0</v>
      </c>
      <c r="AD456" s="169">
        <f t="shared" si="1182"/>
        <v>0</v>
      </c>
      <c r="AE456" s="169">
        <f t="shared" si="1182"/>
        <v>0</v>
      </c>
      <c r="AF456" s="169">
        <f t="shared" si="1182"/>
        <v>385.25412999999998</v>
      </c>
      <c r="AG456" s="169">
        <f t="shared" si="1182"/>
        <v>385.25412999999998</v>
      </c>
      <c r="AH456" s="169">
        <f t="shared" si="1182"/>
        <v>0</v>
      </c>
      <c r="AI456" s="169">
        <f t="shared" si="1182"/>
        <v>443.56894</v>
      </c>
      <c r="AJ456" s="169">
        <f t="shared" si="1182"/>
        <v>443.56894</v>
      </c>
      <c r="AK456" s="169">
        <f t="shared" si="1182"/>
        <v>0</v>
      </c>
      <c r="AL456" s="169">
        <f t="shared" si="1182"/>
        <v>867.84154999999998</v>
      </c>
      <c r="AM456" s="169">
        <f t="shared" si="1182"/>
        <v>867.84154999999998</v>
      </c>
      <c r="AN456" s="169">
        <f t="shared" si="1182"/>
        <v>0</v>
      </c>
      <c r="AO456" s="169">
        <f t="shared" si="1182"/>
        <v>2178.6621000000005</v>
      </c>
      <c r="AP456" s="169">
        <f t="shared" si="1182"/>
        <v>2178.6621000000005</v>
      </c>
      <c r="AQ456" s="169">
        <f t="shared" si="1182"/>
        <v>0</v>
      </c>
      <c r="AR456" s="313"/>
    </row>
    <row r="457" spans="1:44" ht="38.5" customHeight="1" x14ac:dyDescent="0.25">
      <c r="A457" s="314"/>
      <c r="B457" s="315"/>
      <c r="C457" s="315"/>
      <c r="D457" s="173" t="s">
        <v>272</v>
      </c>
      <c r="E457" s="170">
        <f t="shared" si="1176"/>
        <v>0</v>
      </c>
      <c r="F457" s="170">
        <f t="shared" si="1177"/>
        <v>0</v>
      </c>
      <c r="G457" s="170" t="e">
        <f t="shared" si="1178"/>
        <v>#DIV/0!</v>
      </c>
      <c r="H457" s="169">
        <f t="shared" ref="H457:AQ457" si="1183">H462+H467+H472</f>
        <v>0</v>
      </c>
      <c r="I457" s="169">
        <f t="shared" si="1183"/>
        <v>0</v>
      </c>
      <c r="J457" s="169">
        <f t="shared" si="1183"/>
        <v>0</v>
      </c>
      <c r="K457" s="169">
        <f t="shared" si="1183"/>
        <v>0</v>
      </c>
      <c r="L457" s="169">
        <f t="shared" si="1183"/>
        <v>0</v>
      </c>
      <c r="M457" s="169">
        <f t="shared" si="1183"/>
        <v>0</v>
      </c>
      <c r="N457" s="169">
        <f t="shared" si="1183"/>
        <v>0</v>
      </c>
      <c r="O457" s="169">
        <f t="shared" si="1183"/>
        <v>0</v>
      </c>
      <c r="P457" s="169">
        <f t="shared" si="1183"/>
        <v>0</v>
      </c>
      <c r="Q457" s="169">
        <f t="shared" si="1183"/>
        <v>0</v>
      </c>
      <c r="R457" s="169">
        <f t="shared" si="1183"/>
        <v>0</v>
      </c>
      <c r="S457" s="169">
        <f t="shared" si="1183"/>
        <v>0</v>
      </c>
      <c r="T457" s="169">
        <f t="shared" si="1183"/>
        <v>0</v>
      </c>
      <c r="U457" s="169">
        <f t="shared" si="1183"/>
        <v>0</v>
      </c>
      <c r="V457" s="169">
        <f t="shared" si="1183"/>
        <v>0</v>
      </c>
      <c r="W457" s="169">
        <f t="shared" si="1183"/>
        <v>0</v>
      </c>
      <c r="X457" s="169">
        <f t="shared" si="1183"/>
        <v>0</v>
      </c>
      <c r="Y457" s="169">
        <f t="shared" si="1183"/>
        <v>0</v>
      </c>
      <c r="Z457" s="169">
        <f t="shared" si="1183"/>
        <v>0</v>
      </c>
      <c r="AA457" s="169">
        <f t="shared" si="1183"/>
        <v>0</v>
      </c>
      <c r="AB457" s="169">
        <f t="shared" si="1183"/>
        <v>0</v>
      </c>
      <c r="AC457" s="169">
        <f t="shared" si="1183"/>
        <v>0</v>
      </c>
      <c r="AD457" s="169">
        <f t="shared" si="1183"/>
        <v>0</v>
      </c>
      <c r="AE457" s="169">
        <f t="shared" si="1183"/>
        <v>0</v>
      </c>
      <c r="AF457" s="169">
        <f t="shared" si="1183"/>
        <v>0</v>
      </c>
      <c r="AG457" s="169">
        <f t="shared" si="1183"/>
        <v>0</v>
      </c>
      <c r="AH457" s="169">
        <f t="shared" si="1183"/>
        <v>0</v>
      </c>
      <c r="AI457" s="169">
        <f t="shared" si="1183"/>
        <v>0</v>
      </c>
      <c r="AJ457" s="169">
        <f t="shared" si="1183"/>
        <v>0</v>
      </c>
      <c r="AK457" s="169">
        <f t="shared" si="1183"/>
        <v>0</v>
      </c>
      <c r="AL457" s="169">
        <f t="shared" si="1183"/>
        <v>0</v>
      </c>
      <c r="AM457" s="169">
        <f t="shared" si="1183"/>
        <v>0</v>
      </c>
      <c r="AN457" s="169">
        <f t="shared" si="1183"/>
        <v>0</v>
      </c>
      <c r="AO457" s="169">
        <f t="shared" si="1183"/>
        <v>0</v>
      </c>
      <c r="AP457" s="169">
        <f t="shared" si="1183"/>
        <v>0</v>
      </c>
      <c r="AQ457" s="169">
        <f t="shared" si="1183"/>
        <v>0</v>
      </c>
      <c r="AR457" s="313"/>
    </row>
    <row r="458" spans="1:44" ht="22.55" customHeight="1" x14ac:dyDescent="0.3">
      <c r="A458" s="314" t="s">
        <v>264</v>
      </c>
      <c r="B458" s="315" t="s">
        <v>366</v>
      </c>
      <c r="C458" s="315" t="s">
        <v>436</v>
      </c>
      <c r="D458" s="176" t="s">
        <v>41</v>
      </c>
      <c r="E458" s="170">
        <f t="shared" si="1176"/>
        <v>35076</v>
      </c>
      <c r="F458" s="170">
        <f t="shared" si="1177"/>
        <v>35076</v>
      </c>
      <c r="G458" s="170">
        <f t="shared" si="1178"/>
        <v>100</v>
      </c>
      <c r="H458" s="170">
        <f>SUM(H459:H461)</f>
        <v>0</v>
      </c>
      <c r="I458" s="170">
        <f t="shared" ref="I458" si="1184">SUM(I459:I461)</f>
        <v>0</v>
      </c>
      <c r="J458" s="170">
        <f t="shared" ref="J458" si="1185">SUM(J459:J461)</f>
        <v>0</v>
      </c>
      <c r="K458" s="170">
        <f t="shared" ref="K458" si="1186">SUM(K459:K461)</f>
        <v>6761.47804</v>
      </c>
      <c r="L458" s="170">
        <f t="shared" ref="L458" si="1187">SUM(L459:L461)</f>
        <v>6761.47804</v>
      </c>
      <c r="M458" s="170">
        <f>L458*100/K458</f>
        <v>100</v>
      </c>
      <c r="N458" s="170">
        <f t="shared" ref="N458" si="1188">SUM(N459:N461)</f>
        <v>4566.5873300000003</v>
      </c>
      <c r="O458" s="170">
        <f t="shared" ref="O458" si="1189">SUM(O459:O461)</f>
        <v>4566.5873300000003</v>
      </c>
      <c r="P458" s="170">
        <f t="shared" ref="P458" si="1190">SUM(P459:P461)</f>
        <v>0</v>
      </c>
      <c r="Q458" s="170">
        <f t="shared" ref="Q458" si="1191">SUM(Q459:Q461)</f>
        <v>3171.6548200000002</v>
      </c>
      <c r="R458" s="170">
        <f t="shared" ref="R458" si="1192">SUM(R459:R461)</f>
        <v>3171.6548200000002</v>
      </c>
      <c r="S458" s="170">
        <f t="shared" ref="S458" si="1193">SUM(S459:S461)</f>
        <v>0</v>
      </c>
      <c r="T458" s="170">
        <f t="shared" ref="T458" si="1194">SUM(T459:T461)</f>
        <v>2833.0964300000001</v>
      </c>
      <c r="U458" s="170">
        <f t="shared" ref="U458" si="1195">SUM(U459:U461)</f>
        <v>2833.0964300000001</v>
      </c>
      <c r="V458" s="170">
        <f t="shared" ref="V458" si="1196">SUM(V459:V461)</f>
        <v>0</v>
      </c>
      <c r="W458" s="170">
        <f t="shared" ref="W458" si="1197">SUM(W459:W461)</f>
        <v>2478.5817299999999</v>
      </c>
      <c r="X458" s="170">
        <f t="shared" ref="X458" si="1198">SUM(X459:X461)</f>
        <v>2478.5817299999999</v>
      </c>
      <c r="Y458" s="170">
        <f t="shared" ref="Y458" si="1199">SUM(Y459:Y461)</f>
        <v>0</v>
      </c>
      <c r="Z458" s="170">
        <f t="shared" ref="Z458" si="1200">SUM(Z459:Z461)</f>
        <v>2022.50611</v>
      </c>
      <c r="AA458" s="170">
        <f t="shared" ref="AA458" si="1201">SUM(AA459:AA461)</f>
        <v>2022.50611</v>
      </c>
      <c r="AB458" s="170">
        <f t="shared" ref="AB458" si="1202">SUM(AB459:AB461)</f>
        <v>0</v>
      </c>
      <c r="AC458" s="170">
        <f t="shared" ref="AC458" si="1203">SUM(AC459:AC461)</f>
        <v>1541.31981</v>
      </c>
      <c r="AD458" s="170">
        <f t="shared" ref="AD458" si="1204">SUM(AD459:AD461)</f>
        <v>1541.31981</v>
      </c>
      <c r="AE458" s="170">
        <f t="shared" ref="AE458" si="1205">SUM(AE459:AE461)</f>
        <v>0</v>
      </c>
      <c r="AF458" s="170">
        <f t="shared" ref="AF458" si="1206">SUM(AF459:AF461)</f>
        <v>1793.89903</v>
      </c>
      <c r="AG458" s="170">
        <f t="shared" ref="AG458" si="1207">SUM(AG459:AG461)</f>
        <v>1793.89903</v>
      </c>
      <c r="AH458" s="170">
        <f t="shared" ref="AH458" si="1208">SUM(AH459:AH461)</f>
        <v>0</v>
      </c>
      <c r="AI458" s="170">
        <f t="shared" ref="AI458" si="1209">SUM(AI459:AI461)</f>
        <v>2506.11157</v>
      </c>
      <c r="AJ458" s="170">
        <f t="shared" ref="AJ458" si="1210">SUM(AJ459:AJ461)</f>
        <v>2506.11157</v>
      </c>
      <c r="AK458" s="170">
        <f t="shared" ref="AK458" si="1211">SUM(AK459:AK461)</f>
        <v>0</v>
      </c>
      <c r="AL458" s="170">
        <f t="shared" ref="AL458" si="1212">SUM(AL459:AL461)</f>
        <v>3153.28197</v>
      </c>
      <c r="AM458" s="170">
        <f t="shared" ref="AM458" si="1213">SUM(AM459:AM461)</f>
        <v>3153.28197</v>
      </c>
      <c r="AN458" s="170">
        <f t="shared" ref="AN458" si="1214">SUM(AN459:AN461)</f>
        <v>0</v>
      </c>
      <c r="AO458" s="170">
        <f t="shared" ref="AO458" si="1215">SUM(AO459:AO461)</f>
        <v>4247.4831599999998</v>
      </c>
      <c r="AP458" s="170">
        <f t="shared" ref="AP458" si="1216">SUM(AP459:AP461)</f>
        <v>4247.4831599999998</v>
      </c>
      <c r="AQ458" s="170">
        <f t="shared" ref="AQ458" si="1217">SUM(AQ459:AQ461)</f>
        <v>0</v>
      </c>
      <c r="AR458" s="313"/>
    </row>
    <row r="459" spans="1:44" ht="36.799999999999997" customHeight="1" x14ac:dyDescent="0.3">
      <c r="A459" s="314"/>
      <c r="B459" s="315"/>
      <c r="C459" s="315"/>
      <c r="D459" s="172" t="s">
        <v>37</v>
      </c>
      <c r="E459" s="170">
        <f t="shared" si="1176"/>
        <v>0</v>
      </c>
      <c r="F459" s="170">
        <f t="shared" si="1177"/>
        <v>0</v>
      </c>
      <c r="G459" s="170" t="e">
        <f t="shared" si="1178"/>
        <v>#DIV/0!</v>
      </c>
      <c r="H459" s="169"/>
      <c r="I459" s="169"/>
      <c r="J459" s="174"/>
      <c r="K459" s="169"/>
      <c r="L459" s="169"/>
      <c r="M459" s="174"/>
      <c r="N459" s="169"/>
      <c r="O459" s="169"/>
      <c r="P459" s="174"/>
      <c r="Q459" s="169"/>
      <c r="R459" s="169"/>
      <c r="S459" s="174"/>
      <c r="T459" s="169"/>
      <c r="U459" s="169"/>
      <c r="V459" s="174"/>
      <c r="W459" s="169"/>
      <c r="X459" s="169"/>
      <c r="Y459" s="174"/>
      <c r="Z459" s="169"/>
      <c r="AA459" s="169"/>
      <c r="AB459" s="174"/>
      <c r="AC459" s="169"/>
      <c r="AD459" s="169"/>
      <c r="AE459" s="174"/>
      <c r="AF459" s="169"/>
      <c r="AG459" s="169"/>
      <c r="AH459" s="174"/>
      <c r="AI459" s="169"/>
      <c r="AJ459" s="169"/>
      <c r="AK459" s="169"/>
      <c r="AL459" s="169"/>
      <c r="AM459" s="169"/>
      <c r="AN459" s="174"/>
      <c r="AO459" s="169"/>
      <c r="AP459" s="169"/>
      <c r="AQ459" s="174"/>
      <c r="AR459" s="313"/>
    </row>
    <row r="460" spans="1:44" ht="32.4" customHeight="1" x14ac:dyDescent="0.3">
      <c r="A460" s="314"/>
      <c r="B460" s="315"/>
      <c r="C460" s="315"/>
      <c r="D460" s="172" t="s">
        <v>2</v>
      </c>
      <c r="E460" s="170">
        <f t="shared" si="1176"/>
        <v>35076</v>
      </c>
      <c r="F460" s="170">
        <f t="shared" si="1177"/>
        <v>35076</v>
      </c>
      <c r="G460" s="170">
        <f t="shared" si="1178"/>
        <v>100</v>
      </c>
      <c r="H460" s="169"/>
      <c r="I460" s="169"/>
      <c r="J460" s="174"/>
      <c r="K460" s="169">
        <v>6761.47804</v>
      </c>
      <c r="L460" s="169">
        <v>6761.47804</v>
      </c>
      <c r="M460" s="170">
        <f>L460*100/K460</f>
        <v>100</v>
      </c>
      <c r="N460" s="169">
        <v>4566.5873300000003</v>
      </c>
      <c r="O460" s="169">
        <v>4566.5873300000003</v>
      </c>
      <c r="P460" s="174"/>
      <c r="Q460" s="169">
        <v>3171.6548200000002</v>
      </c>
      <c r="R460" s="169">
        <v>3171.6548200000002</v>
      </c>
      <c r="S460" s="174"/>
      <c r="T460" s="169">
        <v>2833.0964300000001</v>
      </c>
      <c r="U460" s="169">
        <v>2833.0964300000001</v>
      </c>
      <c r="V460" s="174"/>
      <c r="W460" s="169">
        <v>2478.5817299999999</v>
      </c>
      <c r="X460" s="169">
        <v>2478.5817299999999</v>
      </c>
      <c r="Y460" s="174"/>
      <c r="Z460" s="169">
        <v>2022.50611</v>
      </c>
      <c r="AA460" s="169">
        <v>2022.50611</v>
      </c>
      <c r="AB460" s="174"/>
      <c r="AC460" s="169">
        <v>1541.31981</v>
      </c>
      <c r="AD460" s="169">
        <v>1541.31981</v>
      </c>
      <c r="AE460" s="174"/>
      <c r="AF460" s="169">
        <v>1793.89903</v>
      </c>
      <c r="AG460" s="169">
        <v>1793.89903</v>
      </c>
      <c r="AH460" s="174"/>
      <c r="AI460" s="169">
        <v>2506.11157</v>
      </c>
      <c r="AJ460" s="169">
        <v>2506.11157</v>
      </c>
      <c r="AK460" s="174"/>
      <c r="AL460" s="169">
        <v>3153.28197</v>
      </c>
      <c r="AM460" s="169">
        <v>3153.28197</v>
      </c>
      <c r="AN460" s="174"/>
      <c r="AO460" s="169">
        <v>4247.4831599999998</v>
      </c>
      <c r="AP460" s="169">
        <v>4247.4831599999998</v>
      </c>
      <c r="AQ460" s="174"/>
      <c r="AR460" s="313"/>
    </row>
    <row r="461" spans="1:44" ht="22.55" customHeight="1" x14ac:dyDescent="0.3">
      <c r="A461" s="314"/>
      <c r="B461" s="315"/>
      <c r="C461" s="315"/>
      <c r="D461" s="172" t="s">
        <v>43</v>
      </c>
      <c r="E461" s="170">
        <f t="shared" si="1176"/>
        <v>0</v>
      </c>
      <c r="F461" s="170">
        <f t="shared" si="1177"/>
        <v>0</v>
      </c>
      <c r="G461" s="170" t="e">
        <f t="shared" si="1178"/>
        <v>#DIV/0!</v>
      </c>
      <c r="H461" s="169"/>
      <c r="I461" s="169"/>
      <c r="J461" s="174"/>
      <c r="K461" s="169"/>
      <c r="L461" s="169"/>
      <c r="M461" s="174"/>
      <c r="N461" s="169"/>
      <c r="O461" s="169"/>
      <c r="P461" s="174"/>
      <c r="Q461" s="169"/>
      <c r="R461" s="169"/>
      <c r="S461" s="174"/>
      <c r="T461" s="169"/>
      <c r="U461" s="169"/>
      <c r="V461" s="174"/>
      <c r="W461" s="169"/>
      <c r="X461" s="169"/>
      <c r="Y461" s="174"/>
      <c r="Z461" s="169"/>
      <c r="AA461" s="169"/>
      <c r="AB461" s="174"/>
      <c r="AC461" s="169"/>
      <c r="AD461" s="169"/>
      <c r="AE461" s="174"/>
      <c r="AF461" s="169"/>
      <c r="AG461" s="169"/>
      <c r="AH461" s="174"/>
      <c r="AI461" s="169"/>
      <c r="AJ461" s="169"/>
      <c r="AK461" s="174"/>
      <c r="AL461" s="169"/>
      <c r="AM461" s="169"/>
      <c r="AN461" s="174"/>
      <c r="AO461" s="169"/>
      <c r="AP461" s="169"/>
      <c r="AQ461" s="174"/>
      <c r="AR461" s="313"/>
    </row>
    <row r="462" spans="1:44" ht="25.2" customHeight="1" x14ac:dyDescent="0.25">
      <c r="A462" s="314"/>
      <c r="B462" s="315"/>
      <c r="C462" s="315"/>
      <c r="D462" s="173" t="s">
        <v>272</v>
      </c>
      <c r="E462" s="170">
        <f t="shared" si="1176"/>
        <v>0</v>
      </c>
      <c r="F462" s="170">
        <f t="shared" si="1177"/>
        <v>0</v>
      </c>
      <c r="G462" s="170" t="e">
        <f t="shared" si="1178"/>
        <v>#DIV/0!</v>
      </c>
      <c r="H462" s="169"/>
      <c r="I462" s="169"/>
      <c r="J462" s="174"/>
      <c r="K462" s="169"/>
      <c r="L462" s="169"/>
      <c r="M462" s="174"/>
      <c r="N462" s="169"/>
      <c r="O462" s="169"/>
      <c r="P462" s="174"/>
      <c r="Q462" s="169"/>
      <c r="R462" s="169"/>
      <c r="S462" s="174"/>
      <c r="T462" s="169"/>
      <c r="U462" s="169"/>
      <c r="V462" s="174"/>
      <c r="W462" s="169"/>
      <c r="X462" s="169"/>
      <c r="Y462" s="174"/>
      <c r="Z462" s="169"/>
      <c r="AA462" s="169"/>
      <c r="AB462" s="174"/>
      <c r="AC462" s="169"/>
      <c r="AD462" s="169"/>
      <c r="AE462" s="174"/>
      <c r="AF462" s="169"/>
      <c r="AG462" s="169"/>
      <c r="AH462" s="174"/>
      <c r="AI462" s="169"/>
      <c r="AJ462" s="169"/>
      <c r="AK462" s="174"/>
      <c r="AL462" s="169"/>
      <c r="AM462" s="169"/>
      <c r="AN462" s="174"/>
      <c r="AO462" s="169"/>
      <c r="AP462" s="169"/>
      <c r="AQ462" s="174"/>
      <c r="AR462" s="313"/>
    </row>
    <row r="463" spans="1:44" ht="78.75" customHeight="1" x14ac:dyDescent="0.3">
      <c r="A463" s="314" t="s">
        <v>367</v>
      </c>
      <c r="B463" s="315" t="s">
        <v>368</v>
      </c>
      <c r="C463" s="315" t="s">
        <v>436</v>
      </c>
      <c r="D463" s="176" t="s">
        <v>41</v>
      </c>
      <c r="E463" s="170">
        <f t="shared" si="1176"/>
        <v>13460.400000000001</v>
      </c>
      <c r="F463" s="170">
        <f t="shared" si="1177"/>
        <v>13460.400000000001</v>
      </c>
      <c r="G463" s="170">
        <f t="shared" si="1178"/>
        <v>100</v>
      </c>
      <c r="H463" s="170">
        <f>SUM(H464:H466)</f>
        <v>0</v>
      </c>
      <c r="I463" s="170">
        <f t="shared" ref="I463" si="1218">SUM(I464:I466)</f>
        <v>0</v>
      </c>
      <c r="J463" s="170">
        <f t="shared" ref="J463" si="1219">SUM(J464:J466)</f>
        <v>0</v>
      </c>
      <c r="K463" s="170">
        <f t="shared" ref="K463" si="1220">SUM(K464:K466)</f>
        <v>0</v>
      </c>
      <c r="L463" s="170">
        <f t="shared" ref="L463" si="1221">SUM(L464:L466)</f>
        <v>0</v>
      </c>
      <c r="M463" s="170">
        <f t="shared" ref="M463" si="1222">SUM(M464:M466)</f>
        <v>0</v>
      </c>
      <c r="N463" s="170">
        <f t="shared" ref="N463" si="1223">SUM(N464:N466)</f>
        <v>3621.0869200000002</v>
      </c>
      <c r="O463" s="170">
        <f t="shared" ref="O463" si="1224">SUM(O464:O466)</f>
        <v>3621.0869200000002</v>
      </c>
      <c r="P463" s="170">
        <f t="shared" ref="P463" si="1225">SUM(P464:P466)</f>
        <v>0</v>
      </c>
      <c r="Q463" s="170">
        <f t="shared" ref="Q463" si="1226">SUM(Q464:Q466)</f>
        <v>1284.2227700000001</v>
      </c>
      <c r="R463" s="170">
        <f t="shared" ref="R463" si="1227">SUM(R464:R466)</f>
        <v>1284.2227700000001</v>
      </c>
      <c r="S463" s="170">
        <f t="shared" ref="S463" si="1228">SUM(S464:S466)</f>
        <v>0</v>
      </c>
      <c r="T463" s="170">
        <f t="shared" ref="T463" si="1229">SUM(T464:T466)</f>
        <v>1378.4755</v>
      </c>
      <c r="U463" s="170">
        <f t="shared" ref="U463" si="1230">SUM(U464:U466)</f>
        <v>1378.4755</v>
      </c>
      <c r="V463" s="170">
        <f t="shared" ref="V463" si="1231">SUM(V464:V466)</f>
        <v>0</v>
      </c>
      <c r="W463" s="170">
        <f t="shared" ref="W463" si="1232">SUM(W464:W466)</f>
        <v>972.73587999999995</v>
      </c>
      <c r="X463" s="170">
        <f t="shared" ref="X463" si="1233">SUM(X464:X466)</f>
        <v>972.73587999999995</v>
      </c>
      <c r="Y463" s="170">
        <f t="shared" ref="Y463" si="1234">SUM(Y464:Y466)</f>
        <v>0</v>
      </c>
      <c r="Z463" s="170">
        <f t="shared" ref="Z463" si="1235">SUM(Z464:Z466)</f>
        <v>390.88884999999999</v>
      </c>
      <c r="AA463" s="170">
        <f t="shared" ref="AA463" si="1236">SUM(AA464:AA466)</f>
        <v>390.88884999999999</v>
      </c>
      <c r="AB463" s="170">
        <f t="shared" ref="AB463" si="1237">SUM(AB464:AB466)</f>
        <v>0</v>
      </c>
      <c r="AC463" s="170">
        <f t="shared" ref="AC463" si="1238">SUM(AC464:AC466)</f>
        <v>0</v>
      </c>
      <c r="AD463" s="170">
        <f t="shared" ref="AD463" si="1239">SUM(AD464:AD466)</f>
        <v>0</v>
      </c>
      <c r="AE463" s="170">
        <f t="shared" ref="AE463" si="1240">SUM(AE464:AE466)</f>
        <v>0</v>
      </c>
      <c r="AF463" s="170">
        <f t="shared" ref="AF463" si="1241">SUM(AF464:AF466)</f>
        <v>577.88121000000001</v>
      </c>
      <c r="AG463" s="170">
        <f t="shared" ref="AG463" si="1242">SUM(AG464:AG466)</f>
        <v>577.88121000000001</v>
      </c>
      <c r="AH463" s="170">
        <f t="shared" ref="AH463" si="1243">SUM(AH464:AH466)</f>
        <v>0</v>
      </c>
      <c r="AI463" s="170">
        <f t="shared" ref="AI463" si="1244">SUM(AI464:AI466)</f>
        <v>665.35341000000005</v>
      </c>
      <c r="AJ463" s="170">
        <f t="shared" ref="AJ463" si="1245">SUM(AJ464:AJ466)</f>
        <v>665.35341000000005</v>
      </c>
      <c r="AK463" s="170">
        <f t="shared" ref="AK463" si="1246">SUM(AK464:AK466)</f>
        <v>0</v>
      </c>
      <c r="AL463" s="170">
        <f t="shared" ref="AL463" si="1247">SUM(AL464:AL466)</f>
        <v>1301.76233</v>
      </c>
      <c r="AM463" s="170">
        <f t="shared" ref="AM463" si="1248">SUM(AM464:AM466)</f>
        <v>1301.76233</v>
      </c>
      <c r="AN463" s="170">
        <f t="shared" ref="AN463" si="1249">SUM(AN464:AN466)</f>
        <v>0</v>
      </c>
      <c r="AO463" s="170">
        <f t="shared" ref="AO463" si="1250">SUM(AO464:AO466)</f>
        <v>3267.9931299999998</v>
      </c>
      <c r="AP463" s="170">
        <f t="shared" ref="AP463" si="1251">SUM(AP464:AP466)</f>
        <v>3267.9931299999998</v>
      </c>
      <c r="AQ463" s="170">
        <f t="shared" ref="AQ463" si="1252">SUM(AQ464:AQ466)</f>
        <v>0</v>
      </c>
      <c r="AR463" s="313"/>
    </row>
    <row r="464" spans="1:44" ht="78.75" customHeight="1" x14ac:dyDescent="0.3">
      <c r="A464" s="314"/>
      <c r="B464" s="315"/>
      <c r="C464" s="315"/>
      <c r="D464" s="172" t="s">
        <v>37</v>
      </c>
      <c r="E464" s="170">
        <f t="shared" si="1176"/>
        <v>0</v>
      </c>
      <c r="F464" s="170">
        <f t="shared" si="1177"/>
        <v>0</v>
      </c>
      <c r="G464" s="170" t="e">
        <f t="shared" si="1178"/>
        <v>#DIV/0!</v>
      </c>
      <c r="H464" s="169"/>
      <c r="I464" s="169"/>
      <c r="J464" s="174"/>
      <c r="K464" s="169"/>
      <c r="L464" s="169"/>
      <c r="M464" s="174"/>
      <c r="N464" s="169"/>
      <c r="O464" s="169"/>
      <c r="P464" s="174"/>
      <c r="Q464" s="169"/>
      <c r="R464" s="169"/>
      <c r="S464" s="174"/>
      <c r="T464" s="169"/>
      <c r="U464" s="169"/>
      <c r="V464" s="174"/>
      <c r="W464" s="169"/>
      <c r="X464" s="169"/>
      <c r="Y464" s="174"/>
      <c r="Z464" s="169"/>
      <c r="AA464" s="169"/>
      <c r="AB464" s="174"/>
      <c r="AC464" s="169"/>
      <c r="AD464" s="169"/>
      <c r="AE464" s="174"/>
      <c r="AF464" s="169"/>
      <c r="AG464" s="169"/>
      <c r="AH464" s="174"/>
      <c r="AI464" s="169"/>
      <c r="AJ464" s="169"/>
      <c r="AK464" s="169"/>
      <c r="AL464" s="169"/>
      <c r="AM464" s="169"/>
      <c r="AN464" s="174"/>
      <c r="AO464" s="169"/>
      <c r="AP464" s="169"/>
      <c r="AQ464" s="174"/>
      <c r="AR464" s="313"/>
    </row>
    <row r="465" spans="1:44" ht="78.75" customHeight="1" x14ac:dyDescent="0.3">
      <c r="A465" s="314"/>
      <c r="B465" s="315"/>
      <c r="C465" s="315"/>
      <c r="D465" s="172" t="s">
        <v>2</v>
      </c>
      <c r="E465" s="170">
        <f t="shared" si="1176"/>
        <v>13460.400000000001</v>
      </c>
      <c r="F465" s="170">
        <f t="shared" si="1177"/>
        <v>13460.400000000001</v>
      </c>
      <c r="G465" s="170">
        <f t="shared" si="1178"/>
        <v>100</v>
      </c>
      <c r="H465" s="169"/>
      <c r="I465" s="169"/>
      <c r="J465" s="174"/>
      <c r="K465" s="169"/>
      <c r="L465" s="169"/>
      <c r="M465" s="174"/>
      <c r="N465" s="169">
        <v>3621.0869200000002</v>
      </c>
      <c r="O465" s="169">
        <v>3621.0869200000002</v>
      </c>
      <c r="P465" s="174"/>
      <c r="Q465" s="169">
        <v>1284.2227700000001</v>
      </c>
      <c r="R465" s="169">
        <v>1284.2227700000001</v>
      </c>
      <c r="S465" s="174"/>
      <c r="T465" s="169">
        <v>1378.4755</v>
      </c>
      <c r="U465" s="169">
        <v>1378.4755</v>
      </c>
      <c r="V465" s="174"/>
      <c r="W465" s="169">
        <v>972.73587999999995</v>
      </c>
      <c r="X465" s="169">
        <v>972.73587999999995</v>
      </c>
      <c r="Y465" s="174"/>
      <c r="Z465" s="169">
        <v>390.88884999999999</v>
      </c>
      <c r="AA465" s="169">
        <v>390.88884999999999</v>
      </c>
      <c r="AB465" s="174"/>
      <c r="AC465" s="169"/>
      <c r="AD465" s="169"/>
      <c r="AE465" s="174"/>
      <c r="AF465" s="169">
        <v>577.88121000000001</v>
      </c>
      <c r="AG465" s="169">
        <v>577.88121000000001</v>
      </c>
      <c r="AH465" s="174"/>
      <c r="AI465" s="169">
        <v>665.35341000000005</v>
      </c>
      <c r="AJ465" s="169">
        <v>665.35341000000005</v>
      </c>
      <c r="AK465" s="174"/>
      <c r="AL465" s="169">
        <v>1301.76233</v>
      </c>
      <c r="AM465" s="169">
        <v>1301.76233</v>
      </c>
      <c r="AN465" s="174"/>
      <c r="AO465" s="169">
        <f>3267.99313</f>
        <v>3267.9931299999998</v>
      </c>
      <c r="AP465" s="169">
        <f>3267.99313</f>
        <v>3267.9931299999998</v>
      </c>
      <c r="AQ465" s="174"/>
      <c r="AR465" s="313"/>
    </row>
    <row r="466" spans="1:44" ht="78.75" customHeight="1" x14ac:dyDescent="0.3">
      <c r="A466" s="314"/>
      <c r="B466" s="315"/>
      <c r="C466" s="315"/>
      <c r="D466" s="172" t="s">
        <v>43</v>
      </c>
      <c r="E466" s="170">
        <f t="shared" si="1176"/>
        <v>0</v>
      </c>
      <c r="F466" s="170">
        <f t="shared" si="1177"/>
        <v>0</v>
      </c>
      <c r="G466" s="170" t="e">
        <f t="shared" si="1178"/>
        <v>#DIV/0!</v>
      </c>
      <c r="H466" s="169"/>
      <c r="I466" s="169"/>
      <c r="J466" s="174"/>
      <c r="K466" s="169"/>
      <c r="L466" s="169"/>
      <c r="M466" s="174"/>
      <c r="N466" s="169"/>
      <c r="O466" s="169"/>
      <c r="P466" s="174"/>
      <c r="Q466" s="169"/>
      <c r="R466" s="169"/>
      <c r="S466" s="174"/>
      <c r="T466" s="169"/>
      <c r="U466" s="169"/>
      <c r="V466" s="174"/>
      <c r="W466" s="169"/>
      <c r="X466" s="169"/>
      <c r="Y466" s="174"/>
      <c r="Z466" s="169"/>
      <c r="AA466" s="169"/>
      <c r="AB466" s="174"/>
      <c r="AC466" s="169"/>
      <c r="AD466" s="169"/>
      <c r="AE466" s="174"/>
      <c r="AF466" s="169"/>
      <c r="AG466" s="169"/>
      <c r="AH466" s="174"/>
      <c r="AI466" s="169"/>
      <c r="AJ466" s="169"/>
      <c r="AK466" s="174"/>
      <c r="AL466" s="169"/>
      <c r="AM466" s="169"/>
      <c r="AN466" s="174"/>
      <c r="AO466" s="169"/>
      <c r="AP466" s="169"/>
      <c r="AQ466" s="174"/>
      <c r="AR466" s="313"/>
    </row>
    <row r="467" spans="1:44" ht="78.75" customHeight="1" x14ac:dyDescent="0.25">
      <c r="A467" s="314"/>
      <c r="B467" s="315"/>
      <c r="C467" s="315"/>
      <c r="D467" s="173" t="s">
        <v>272</v>
      </c>
      <c r="E467" s="170">
        <f t="shared" si="1176"/>
        <v>0</v>
      </c>
      <c r="F467" s="170">
        <f t="shared" si="1177"/>
        <v>0</v>
      </c>
      <c r="G467" s="170" t="e">
        <f t="shared" si="1178"/>
        <v>#DIV/0!</v>
      </c>
      <c r="H467" s="169"/>
      <c r="I467" s="169"/>
      <c r="J467" s="174"/>
      <c r="K467" s="169"/>
      <c r="L467" s="169"/>
      <c r="M467" s="174"/>
      <c r="N467" s="169"/>
      <c r="O467" s="169"/>
      <c r="P467" s="174"/>
      <c r="Q467" s="169"/>
      <c r="R467" s="169"/>
      <c r="S467" s="174"/>
      <c r="T467" s="169"/>
      <c r="U467" s="169"/>
      <c r="V467" s="174"/>
      <c r="W467" s="169"/>
      <c r="X467" s="169"/>
      <c r="Y467" s="174"/>
      <c r="Z467" s="169"/>
      <c r="AA467" s="169"/>
      <c r="AB467" s="174"/>
      <c r="AC467" s="169"/>
      <c r="AD467" s="169"/>
      <c r="AE467" s="174"/>
      <c r="AF467" s="169"/>
      <c r="AG467" s="169"/>
      <c r="AH467" s="174"/>
      <c r="AI467" s="169"/>
      <c r="AJ467" s="169"/>
      <c r="AK467" s="174"/>
      <c r="AL467" s="169"/>
      <c r="AM467" s="169"/>
      <c r="AN467" s="174"/>
      <c r="AO467" s="169"/>
      <c r="AP467" s="169"/>
      <c r="AQ467" s="174"/>
      <c r="AR467" s="313"/>
    </row>
    <row r="468" spans="1:44" ht="106.45" customHeight="1" x14ac:dyDescent="0.3">
      <c r="A468" s="314" t="s">
        <v>367</v>
      </c>
      <c r="B468" s="315" t="s">
        <v>369</v>
      </c>
      <c r="C468" s="315" t="s">
        <v>436</v>
      </c>
      <c r="D468" s="176" t="s">
        <v>41</v>
      </c>
      <c r="E468" s="170">
        <f t="shared" si="1176"/>
        <v>8973.6</v>
      </c>
      <c r="F468" s="170">
        <f t="shared" si="1177"/>
        <v>8973.6</v>
      </c>
      <c r="G468" s="170">
        <f t="shared" si="1178"/>
        <v>100</v>
      </c>
      <c r="H468" s="170">
        <f>SUM(H469:H471)</f>
        <v>0</v>
      </c>
      <c r="I468" s="170">
        <f t="shared" ref="I468" si="1253">SUM(I469:I471)</f>
        <v>0</v>
      </c>
      <c r="J468" s="170">
        <f t="shared" ref="J468" si="1254">SUM(J469:J471)</f>
        <v>0</v>
      </c>
      <c r="K468" s="170">
        <f t="shared" ref="K468" si="1255">SUM(K469:K471)</f>
        <v>0</v>
      </c>
      <c r="L468" s="170">
        <f t="shared" ref="L468" si="1256">SUM(L469:L471)</f>
        <v>0</v>
      </c>
      <c r="M468" s="170">
        <f t="shared" ref="M468" si="1257">SUM(M469:M471)</f>
        <v>0</v>
      </c>
      <c r="N468" s="170">
        <f t="shared" ref="N468" si="1258">SUM(N469:N471)</f>
        <v>2414.0579400000001</v>
      </c>
      <c r="O468" s="170">
        <f t="shared" ref="O468" si="1259">SUM(O469:O471)</f>
        <v>2414.0579400000001</v>
      </c>
      <c r="P468" s="170">
        <f t="shared" ref="P468" si="1260">SUM(P469:P471)</f>
        <v>0</v>
      </c>
      <c r="Q468" s="170">
        <f t="shared" ref="Q468" si="1261">SUM(Q469:Q471)</f>
        <v>856.14851999999996</v>
      </c>
      <c r="R468" s="170">
        <f t="shared" ref="R468" si="1262">SUM(R469:R471)</f>
        <v>856.14851999999996</v>
      </c>
      <c r="S468" s="170">
        <f t="shared" ref="S468" si="1263">SUM(S469:S471)</f>
        <v>0</v>
      </c>
      <c r="T468" s="170">
        <f t="shared" ref="T468" si="1264">SUM(T469:T471)</f>
        <v>918.98366999999996</v>
      </c>
      <c r="U468" s="170">
        <f t="shared" ref="U468" si="1265">SUM(U469:U471)</f>
        <v>918.98366999999996</v>
      </c>
      <c r="V468" s="170">
        <f t="shared" ref="V468" si="1266">SUM(V469:V471)</f>
        <v>0</v>
      </c>
      <c r="W468" s="170">
        <f t="shared" ref="W468" si="1267">SUM(W469:W471)</f>
        <v>648.49058000000002</v>
      </c>
      <c r="X468" s="170">
        <f t="shared" ref="X468" si="1268">SUM(X469:X471)</f>
        <v>648.49058000000002</v>
      </c>
      <c r="Y468" s="170">
        <f t="shared" ref="Y468" si="1269">SUM(Y469:Y471)</f>
        <v>0</v>
      </c>
      <c r="Z468" s="170">
        <f t="shared" ref="Z468" si="1270">SUM(Z469:Z471)</f>
        <v>260.59257000000002</v>
      </c>
      <c r="AA468" s="170">
        <f t="shared" ref="AA468" si="1271">SUM(AA469:AA471)</f>
        <v>260.59257000000002</v>
      </c>
      <c r="AB468" s="170">
        <f t="shared" ref="AB468" si="1272">SUM(AB469:AB471)</f>
        <v>0</v>
      </c>
      <c r="AC468" s="170">
        <f t="shared" ref="AC468" si="1273">SUM(AC469:AC471)</f>
        <v>0</v>
      </c>
      <c r="AD468" s="170">
        <f t="shared" ref="AD468" si="1274">SUM(AD469:AD471)</f>
        <v>0</v>
      </c>
      <c r="AE468" s="170">
        <f t="shared" ref="AE468" si="1275">SUM(AE469:AE471)</f>
        <v>0</v>
      </c>
      <c r="AF468" s="170">
        <f t="shared" ref="AF468" si="1276">SUM(AF469:AF471)</f>
        <v>385.25412999999998</v>
      </c>
      <c r="AG468" s="170">
        <f t="shared" ref="AG468" si="1277">SUM(AG469:AG471)</f>
        <v>385.25412999999998</v>
      </c>
      <c r="AH468" s="170">
        <f t="shared" ref="AH468" si="1278">SUM(AH469:AH471)</f>
        <v>0</v>
      </c>
      <c r="AI468" s="170">
        <f t="shared" ref="AI468" si="1279">SUM(AI469:AI471)</f>
        <v>443.56894</v>
      </c>
      <c r="AJ468" s="170">
        <f t="shared" ref="AJ468" si="1280">SUM(AJ469:AJ471)</f>
        <v>443.56894</v>
      </c>
      <c r="AK468" s="170">
        <f t="shared" ref="AK468" si="1281">SUM(AK469:AK471)</f>
        <v>0</v>
      </c>
      <c r="AL468" s="170">
        <f t="shared" ref="AL468" si="1282">SUM(AL469:AL471)</f>
        <v>867.84154999999998</v>
      </c>
      <c r="AM468" s="170">
        <f t="shared" ref="AM468" si="1283">SUM(AM469:AM471)</f>
        <v>867.84154999999998</v>
      </c>
      <c r="AN468" s="170">
        <f t="shared" ref="AN468" si="1284">SUM(AN469:AN471)</f>
        <v>0</v>
      </c>
      <c r="AO468" s="170">
        <f t="shared" ref="AO468" si="1285">SUM(AO469:AO471)</f>
        <v>2178.6621000000005</v>
      </c>
      <c r="AP468" s="170">
        <f t="shared" ref="AP468" si="1286">SUM(AP469:AP471)</f>
        <v>2178.6621000000005</v>
      </c>
      <c r="AQ468" s="170">
        <f t="shared" ref="AQ468" si="1287">SUM(AQ469:AQ471)</f>
        <v>0</v>
      </c>
      <c r="AR468" s="313"/>
    </row>
    <row r="469" spans="1:44" ht="69.849999999999994" customHeight="1" x14ac:dyDescent="0.3">
      <c r="A469" s="314"/>
      <c r="B469" s="315"/>
      <c r="C469" s="315"/>
      <c r="D469" s="172" t="s">
        <v>37</v>
      </c>
      <c r="E469" s="170">
        <f t="shared" si="1176"/>
        <v>0</v>
      </c>
      <c r="F469" s="170">
        <f t="shared" si="1177"/>
        <v>0</v>
      </c>
      <c r="G469" s="170" t="e">
        <f t="shared" si="1178"/>
        <v>#DIV/0!</v>
      </c>
      <c r="H469" s="169"/>
      <c r="I469" s="169"/>
      <c r="J469" s="174"/>
      <c r="K469" s="169"/>
      <c r="L469" s="169"/>
      <c r="M469" s="174"/>
      <c r="N469" s="169"/>
      <c r="O469" s="169"/>
      <c r="P469" s="174"/>
      <c r="Q469" s="169"/>
      <c r="R469" s="169"/>
      <c r="S469" s="174"/>
      <c r="T469" s="169"/>
      <c r="U469" s="169"/>
      <c r="V469" s="174"/>
      <c r="W469" s="169"/>
      <c r="X469" s="169"/>
      <c r="Y469" s="174"/>
      <c r="Z469" s="169"/>
      <c r="AA469" s="169"/>
      <c r="AB469" s="174"/>
      <c r="AC469" s="169"/>
      <c r="AD469" s="169"/>
      <c r="AE469" s="174"/>
      <c r="AF469" s="169"/>
      <c r="AG469" s="169"/>
      <c r="AH469" s="174"/>
      <c r="AI469" s="169"/>
      <c r="AJ469" s="169"/>
      <c r="AK469" s="169"/>
      <c r="AL469" s="169"/>
      <c r="AM469" s="169"/>
      <c r="AN469" s="174"/>
      <c r="AO469" s="169"/>
      <c r="AP469" s="169"/>
      <c r="AQ469" s="174"/>
      <c r="AR469" s="313"/>
    </row>
    <row r="470" spans="1:44" ht="69.849999999999994" customHeight="1" x14ac:dyDescent="0.3">
      <c r="A470" s="314"/>
      <c r="B470" s="315"/>
      <c r="C470" s="315"/>
      <c r="D470" s="172" t="s">
        <v>2</v>
      </c>
      <c r="E470" s="170">
        <f t="shared" si="1176"/>
        <v>0</v>
      </c>
      <c r="F470" s="170">
        <f t="shared" si="1177"/>
        <v>0</v>
      </c>
      <c r="G470" s="170" t="e">
        <f t="shared" si="1178"/>
        <v>#DIV/0!</v>
      </c>
      <c r="H470" s="169"/>
      <c r="I470" s="169"/>
      <c r="J470" s="174"/>
      <c r="K470" s="169"/>
      <c r="L470" s="169"/>
      <c r="M470" s="174"/>
      <c r="N470" s="169"/>
      <c r="O470" s="169"/>
      <c r="P470" s="174"/>
      <c r="Q470" s="169"/>
      <c r="R470" s="169"/>
      <c r="S470" s="174"/>
      <c r="T470" s="169"/>
      <c r="U470" s="169"/>
      <c r="V470" s="174"/>
      <c r="W470" s="169"/>
      <c r="X470" s="169"/>
      <c r="Y470" s="174"/>
      <c r="Z470" s="169"/>
      <c r="AA470" s="169"/>
      <c r="AB470" s="174"/>
      <c r="AC470" s="169"/>
      <c r="AD470" s="169"/>
      <c r="AE470" s="174"/>
      <c r="AF470" s="169"/>
      <c r="AG470" s="169"/>
      <c r="AH470" s="174"/>
      <c r="AI470" s="169"/>
      <c r="AJ470" s="169"/>
      <c r="AK470" s="174"/>
      <c r="AL470" s="169"/>
      <c r="AM470" s="169"/>
      <c r="AN470" s="174"/>
      <c r="AO470" s="169"/>
      <c r="AP470" s="169"/>
      <c r="AQ470" s="174"/>
      <c r="AR470" s="313"/>
    </row>
    <row r="471" spans="1:44" ht="69.849999999999994" customHeight="1" x14ac:dyDescent="0.3">
      <c r="A471" s="314"/>
      <c r="B471" s="315"/>
      <c r="C471" s="315"/>
      <c r="D471" s="172" t="s">
        <v>43</v>
      </c>
      <c r="E471" s="170">
        <f t="shared" si="1176"/>
        <v>8973.6</v>
      </c>
      <c r="F471" s="170">
        <f t="shared" si="1177"/>
        <v>8973.6</v>
      </c>
      <c r="G471" s="170">
        <f t="shared" si="1178"/>
        <v>100</v>
      </c>
      <c r="H471" s="169"/>
      <c r="I471" s="169"/>
      <c r="J471" s="174"/>
      <c r="K471" s="169"/>
      <c r="L471" s="169"/>
      <c r="M471" s="174"/>
      <c r="N471" s="169">
        <v>2414.0579400000001</v>
      </c>
      <c r="O471" s="169">
        <v>2414.0579400000001</v>
      </c>
      <c r="P471" s="174"/>
      <c r="Q471" s="169">
        <v>856.14851999999996</v>
      </c>
      <c r="R471" s="169">
        <v>856.14851999999996</v>
      </c>
      <c r="S471" s="174"/>
      <c r="T471" s="169">
        <v>918.98366999999996</v>
      </c>
      <c r="U471" s="169">
        <v>918.98366999999996</v>
      </c>
      <c r="V471" s="174"/>
      <c r="W471" s="169">
        <v>648.49058000000002</v>
      </c>
      <c r="X471" s="169">
        <v>648.49058000000002</v>
      </c>
      <c r="Y471" s="174"/>
      <c r="Z471" s="169">
        <v>260.59257000000002</v>
      </c>
      <c r="AA471" s="169">
        <v>260.59257000000002</v>
      </c>
      <c r="AB471" s="174"/>
      <c r="AC471" s="169"/>
      <c r="AD471" s="169"/>
      <c r="AE471" s="174"/>
      <c r="AF471" s="169">
        <v>385.25412999999998</v>
      </c>
      <c r="AG471" s="169">
        <v>385.25412999999998</v>
      </c>
      <c r="AH471" s="174"/>
      <c r="AI471" s="169">
        <v>443.56894</v>
      </c>
      <c r="AJ471" s="169">
        <v>443.56894</v>
      </c>
      <c r="AK471" s="174"/>
      <c r="AL471" s="169">
        <v>867.84154999999998</v>
      </c>
      <c r="AM471" s="169">
        <v>867.84154999999998</v>
      </c>
      <c r="AN471" s="174"/>
      <c r="AO471" s="169">
        <f>3378.72877+113.13333-1313.2</f>
        <v>2178.6621000000005</v>
      </c>
      <c r="AP471" s="169">
        <f>3378.72877+113.13333-1313.2</f>
        <v>2178.6621000000005</v>
      </c>
      <c r="AQ471" s="174"/>
      <c r="AR471" s="313"/>
    </row>
    <row r="472" spans="1:44" ht="69.849999999999994" customHeight="1" x14ac:dyDescent="0.25">
      <c r="A472" s="314"/>
      <c r="B472" s="315"/>
      <c r="C472" s="315"/>
      <c r="D472" s="173" t="s">
        <v>272</v>
      </c>
      <c r="E472" s="170">
        <f t="shared" si="1176"/>
        <v>0</v>
      </c>
      <c r="F472" s="170">
        <f t="shared" si="1177"/>
        <v>0</v>
      </c>
      <c r="G472" s="170" t="e">
        <f t="shared" si="1178"/>
        <v>#DIV/0!</v>
      </c>
      <c r="H472" s="169"/>
      <c r="I472" s="169"/>
      <c r="J472" s="174"/>
      <c r="K472" s="169"/>
      <c r="L472" s="169"/>
      <c r="M472" s="174"/>
      <c r="N472" s="169"/>
      <c r="O472" s="169"/>
      <c r="P472" s="174"/>
      <c r="Q472" s="169"/>
      <c r="R472" s="169"/>
      <c r="S472" s="174"/>
      <c r="T472" s="169"/>
      <c r="U472" s="169"/>
      <c r="V472" s="174"/>
      <c r="W472" s="169"/>
      <c r="X472" s="169"/>
      <c r="Y472" s="174"/>
      <c r="Z472" s="169"/>
      <c r="AA472" s="169"/>
      <c r="AB472" s="174"/>
      <c r="AC472" s="169"/>
      <c r="AD472" s="169"/>
      <c r="AE472" s="174"/>
      <c r="AF472" s="169"/>
      <c r="AG472" s="169"/>
      <c r="AH472" s="174"/>
      <c r="AI472" s="169"/>
      <c r="AJ472" s="169"/>
      <c r="AK472" s="174"/>
      <c r="AL472" s="169"/>
      <c r="AM472" s="169"/>
      <c r="AN472" s="174"/>
      <c r="AO472" s="169"/>
      <c r="AP472" s="169"/>
      <c r="AQ472" s="174"/>
      <c r="AR472" s="313"/>
    </row>
    <row r="473" spans="1:44" s="116" customFormat="1" ht="22.25" customHeight="1" x14ac:dyDescent="0.3">
      <c r="A473" s="346" t="s">
        <v>379</v>
      </c>
      <c r="B473" s="346"/>
      <c r="C473" s="346"/>
      <c r="D473" s="176" t="s">
        <v>41</v>
      </c>
      <c r="E473" s="170">
        <f t="shared" si="1176"/>
        <v>57510</v>
      </c>
      <c r="F473" s="170">
        <f t="shared" si="1177"/>
        <v>57510</v>
      </c>
      <c r="G473" s="170">
        <f t="shared" si="1178"/>
        <v>100</v>
      </c>
      <c r="H473" s="170">
        <f>H474+H475+H476</f>
        <v>0</v>
      </c>
      <c r="I473" s="170">
        <f t="shared" ref="I473:AQ473" si="1288">I474+I475+I476</f>
        <v>0</v>
      </c>
      <c r="J473" s="170">
        <f t="shared" si="1288"/>
        <v>0</v>
      </c>
      <c r="K473" s="170">
        <f t="shared" si="1288"/>
        <v>6761.47804</v>
      </c>
      <c r="L473" s="170">
        <f t="shared" si="1288"/>
        <v>6761.47804</v>
      </c>
      <c r="M473" s="170">
        <f t="shared" si="1288"/>
        <v>100</v>
      </c>
      <c r="N473" s="170">
        <f t="shared" si="1288"/>
        <v>10601.732190000001</v>
      </c>
      <c r="O473" s="170">
        <f t="shared" si="1288"/>
        <v>10601.732190000001</v>
      </c>
      <c r="P473" s="170">
        <f t="shared" si="1288"/>
        <v>0</v>
      </c>
      <c r="Q473" s="170">
        <f t="shared" si="1288"/>
        <v>5312.0261099999998</v>
      </c>
      <c r="R473" s="170">
        <f t="shared" si="1288"/>
        <v>5312.0261099999998</v>
      </c>
      <c r="S473" s="170">
        <f t="shared" si="1288"/>
        <v>0</v>
      </c>
      <c r="T473" s="170">
        <f t="shared" si="1288"/>
        <v>5130.5555999999997</v>
      </c>
      <c r="U473" s="170">
        <f t="shared" si="1288"/>
        <v>5130.5555999999997</v>
      </c>
      <c r="V473" s="170">
        <f t="shared" si="1288"/>
        <v>0</v>
      </c>
      <c r="W473" s="170">
        <f t="shared" si="1288"/>
        <v>4099.8081899999997</v>
      </c>
      <c r="X473" s="170">
        <f t="shared" si="1288"/>
        <v>4099.8081899999997</v>
      </c>
      <c r="Y473" s="170">
        <f t="shared" si="1288"/>
        <v>0</v>
      </c>
      <c r="Z473" s="170">
        <f t="shared" si="1288"/>
        <v>2673.9875300000003</v>
      </c>
      <c r="AA473" s="170">
        <f t="shared" si="1288"/>
        <v>2673.9875300000003</v>
      </c>
      <c r="AB473" s="170">
        <f t="shared" si="1288"/>
        <v>0</v>
      </c>
      <c r="AC473" s="170">
        <f t="shared" si="1288"/>
        <v>1541.31981</v>
      </c>
      <c r="AD473" s="170">
        <f t="shared" si="1288"/>
        <v>1541.31981</v>
      </c>
      <c r="AE473" s="170">
        <f t="shared" si="1288"/>
        <v>0</v>
      </c>
      <c r="AF473" s="170">
        <f t="shared" si="1288"/>
        <v>2757.0343699999999</v>
      </c>
      <c r="AG473" s="170">
        <f t="shared" si="1288"/>
        <v>2757.0343699999999</v>
      </c>
      <c r="AH473" s="170">
        <f t="shared" si="1288"/>
        <v>0</v>
      </c>
      <c r="AI473" s="170">
        <f t="shared" si="1288"/>
        <v>3615.0339200000003</v>
      </c>
      <c r="AJ473" s="170">
        <f t="shared" si="1288"/>
        <v>3615.0339200000003</v>
      </c>
      <c r="AK473" s="170">
        <f t="shared" si="1288"/>
        <v>0</v>
      </c>
      <c r="AL473" s="170">
        <f t="shared" si="1288"/>
        <v>5322.8858499999997</v>
      </c>
      <c r="AM473" s="170">
        <f t="shared" si="1288"/>
        <v>5322.8858499999997</v>
      </c>
      <c r="AN473" s="170">
        <f t="shared" si="1288"/>
        <v>0</v>
      </c>
      <c r="AO473" s="170">
        <f t="shared" si="1288"/>
        <v>9694.1383900000001</v>
      </c>
      <c r="AP473" s="170">
        <f t="shared" si="1288"/>
        <v>9694.1383900000001</v>
      </c>
      <c r="AQ473" s="170">
        <f t="shared" si="1288"/>
        <v>0</v>
      </c>
      <c r="AR473" s="313"/>
    </row>
    <row r="474" spans="1:44" x14ac:dyDescent="0.3">
      <c r="A474" s="346"/>
      <c r="B474" s="346"/>
      <c r="C474" s="346"/>
      <c r="D474" s="172" t="s">
        <v>37</v>
      </c>
      <c r="E474" s="170">
        <f t="shared" si="1176"/>
        <v>0</v>
      </c>
      <c r="F474" s="170">
        <f t="shared" si="1177"/>
        <v>0</v>
      </c>
      <c r="G474" s="170" t="e">
        <f t="shared" si="1178"/>
        <v>#DIV/0!</v>
      </c>
      <c r="H474" s="169">
        <f>H454</f>
        <v>0</v>
      </c>
      <c r="I474" s="169">
        <f t="shared" ref="I474:AQ474" si="1289">I454</f>
        <v>0</v>
      </c>
      <c r="J474" s="169">
        <f t="shared" si="1289"/>
        <v>0</v>
      </c>
      <c r="K474" s="169">
        <f t="shared" si="1289"/>
        <v>0</v>
      </c>
      <c r="L474" s="169">
        <f t="shared" si="1289"/>
        <v>0</v>
      </c>
      <c r="M474" s="169">
        <f t="shared" si="1289"/>
        <v>0</v>
      </c>
      <c r="N474" s="169">
        <f t="shared" si="1289"/>
        <v>0</v>
      </c>
      <c r="O474" s="169">
        <f t="shared" si="1289"/>
        <v>0</v>
      </c>
      <c r="P474" s="169">
        <f t="shared" si="1289"/>
        <v>0</v>
      </c>
      <c r="Q474" s="169">
        <f t="shared" si="1289"/>
        <v>0</v>
      </c>
      <c r="R474" s="169">
        <f t="shared" si="1289"/>
        <v>0</v>
      </c>
      <c r="S474" s="169">
        <f t="shared" si="1289"/>
        <v>0</v>
      </c>
      <c r="T474" s="169">
        <f t="shared" si="1289"/>
        <v>0</v>
      </c>
      <c r="U474" s="169">
        <f t="shared" si="1289"/>
        <v>0</v>
      </c>
      <c r="V474" s="169">
        <f t="shared" si="1289"/>
        <v>0</v>
      </c>
      <c r="W474" s="169">
        <f t="shared" si="1289"/>
        <v>0</v>
      </c>
      <c r="X474" s="169">
        <f t="shared" si="1289"/>
        <v>0</v>
      </c>
      <c r="Y474" s="169">
        <f t="shared" si="1289"/>
        <v>0</v>
      </c>
      <c r="Z474" s="169">
        <f t="shared" si="1289"/>
        <v>0</v>
      </c>
      <c r="AA474" s="169">
        <f t="shared" si="1289"/>
        <v>0</v>
      </c>
      <c r="AB474" s="169">
        <f t="shared" si="1289"/>
        <v>0</v>
      </c>
      <c r="AC474" s="169">
        <f t="shared" si="1289"/>
        <v>0</v>
      </c>
      <c r="AD474" s="169">
        <f t="shared" si="1289"/>
        <v>0</v>
      </c>
      <c r="AE474" s="169">
        <f t="shared" si="1289"/>
        <v>0</v>
      </c>
      <c r="AF474" s="169">
        <f t="shared" si="1289"/>
        <v>0</v>
      </c>
      <c r="AG474" s="169">
        <f t="shared" si="1289"/>
        <v>0</v>
      </c>
      <c r="AH474" s="169">
        <f t="shared" si="1289"/>
        <v>0</v>
      </c>
      <c r="AI474" s="169">
        <f t="shared" si="1289"/>
        <v>0</v>
      </c>
      <c r="AJ474" s="169">
        <f t="shared" si="1289"/>
        <v>0</v>
      </c>
      <c r="AK474" s="169">
        <f t="shared" si="1289"/>
        <v>0</v>
      </c>
      <c r="AL474" s="169">
        <f t="shared" si="1289"/>
        <v>0</v>
      </c>
      <c r="AM474" s="169">
        <f t="shared" si="1289"/>
        <v>0</v>
      </c>
      <c r="AN474" s="169">
        <f t="shared" si="1289"/>
        <v>0</v>
      </c>
      <c r="AO474" s="169">
        <f t="shared" si="1289"/>
        <v>0</v>
      </c>
      <c r="AP474" s="169">
        <f t="shared" si="1289"/>
        <v>0</v>
      </c>
      <c r="AQ474" s="169">
        <f t="shared" si="1289"/>
        <v>0</v>
      </c>
      <c r="AR474" s="313"/>
    </row>
    <row r="475" spans="1:44" ht="31.15" customHeight="1" x14ac:dyDescent="0.3">
      <c r="A475" s="346"/>
      <c r="B475" s="346"/>
      <c r="C475" s="346"/>
      <c r="D475" s="172" t="s">
        <v>2</v>
      </c>
      <c r="E475" s="170">
        <f t="shared" si="1176"/>
        <v>48536.4</v>
      </c>
      <c r="F475" s="170">
        <f t="shared" si="1177"/>
        <v>48536.4</v>
      </c>
      <c r="G475" s="170">
        <f t="shared" si="1178"/>
        <v>100</v>
      </c>
      <c r="H475" s="169">
        <f t="shared" ref="H475:AQ475" si="1290">H455</f>
        <v>0</v>
      </c>
      <c r="I475" s="169">
        <f t="shared" si="1290"/>
        <v>0</v>
      </c>
      <c r="J475" s="169">
        <f t="shared" si="1290"/>
        <v>0</v>
      </c>
      <c r="K475" s="169">
        <f t="shared" si="1290"/>
        <v>6761.47804</v>
      </c>
      <c r="L475" s="169">
        <f t="shared" si="1290"/>
        <v>6761.47804</v>
      </c>
      <c r="M475" s="169">
        <f t="shared" si="1290"/>
        <v>100</v>
      </c>
      <c r="N475" s="169">
        <f t="shared" si="1290"/>
        <v>8187.67425</v>
      </c>
      <c r="O475" s="169">
        <f t="shared" si="1290"/>
        <v>8187.67425</v>
      </c>
      <c r="P475" s="169">
        <f t="shared" si="1290"/>
        <v>0</v>
      </c>
      <c r="Q475" s="169">
        <f t="shared" si="1290"/>
        <v>4455.8775900000001</v>
      </c>
      <c r="R475" s="169">
        <f t="shared" si="1290"/>
        <v>4455.8775900000001</v>
      </c>
      <c r="S475" s="169">
        <f t="shared" si="1290"/>
        <v>0</v>
      </c>
      <c r="T475" s="169">
        <f t="shared" si="1290"/>
        <v>4211.5719300000001</v>
      </c>
      <c r="U475" s="169">
        <f t="shared" si="1290"/>
        <v>4211.5719300000001</v>
      </c>
      <c r="V475" s="169">
        <f t="shared" si="1290"/>
        <v>0</v>
      </c>
      <c r="W475" s="169">
        <f t="shared" si="1290"/>
        <v>3451.3176100000001</v>
      </c>
      <c r="X475" s="169">
        <f t="shared" si="1290"/>
        <v>3451.3176100000001</v>
      </c>
      <c r="Y475" s="169">
        <f t="shared" si="1290"/>
        <v>0</v>
      </c>
      <c r="Z475" s="169">
        <f t="shared" si="1290"/>
        <v>2413.3949600000001</v>
      </c>
      <c r="AA475" s="169">
        <f t="shared" si="1290"/>
        <v>2413.3949600000001</v>
      </c>
      <c r="AB475" s="169">
        <f t="shared" si="1290"/>
        <v>0</v>
      </c>
      <c r="AC475" s="169">
        <f t="shared" si="1290"/>
        <v>1541.31981</v>
      </c>
      <c r="AD475" s="169">
        <f t="shared" si="1290"/>
        <v>1541.31981</v>
      </c>
      <c r="AE475" s="169">
        <f t="shared" si="1290"/>
        <v>0</v>
      </c>
      <c r="AF475" s="169">
        <f t="shared" si="1290"/>
        <v>2371.78024</v>
      </c>
      <c r="AG475" s="169">
        <f t="shared" si="1290"/>
        <v>2371.78024</v>
      </c>
      <c r="AH475" s="169">
        <f t="shared" si="1290"/>
        <v>0</v>
      </c>
      <c r="AI475" s="169">
        <f t="shared" si="1290"/>
        <v>3171.4649800000002</v>
      </c>
      <c r="AJ475" s="169">
        <f t="shared" si="1290"/>
        <v>3171.4649800000002</v>
      </c>
      <c r="AK475" s="169">
        <f t="shared" si="1290"/>
        <v>0</v>
      </c>
      <c r="AL475" s="169">
        <f t="shared" si="1290"/>
        <v>4455.0442999999996</v>
      </c>
      <c r="AM475" s="169">
        <f t="shared" si="1290"/>
        <v>4455.0442999999996</v>
      </c>
      <c r="AN475" s="169">
        <f t="shared" si="1290"/>
        <v>0</v>
      </c>
      <c r="AO475" s="169">
        <f t="shared" si="1290"/>
        <v>7515.4762899999996</v>
      </c>
      <c r="AP475" s="169">
        <f t="shared" si="1290"/>
        <v>7515.4762899999996</v>
      </c>
      <c r="AQ475" s="169">
        <f t="shared" si="1290"/>
        <v>0</v>
      </c>
      <c r="AR475" s="313"/>
    </row>
    <row r="476" spans="1:44" ht="21.8" customHeight="1" x14ac:dyDescent="0.3">
      <c r="A476" s="346"/>
      <c r="B476" s="346"/>
      <c r="C476" s="346"/>
      <c r="D476" s="172" t="s">
        <v>43</v>
      </c>
      <c r="E476" s="170">
        <f t="shared" si="1176"/>
        <v>8973.6</v>
      </c>
      <c r="F476" s="170">
        <f t="shared" si="1177"/>
        <v>8973.6</v>
      </c>
      <c r="G476" s="170">
        <f t="shared" si="1178"/>
        <v>100</v>
      </c>
      <c r="H476" s="169">
        <f t="shared" ref="H476:AQ476" si="1291">H456</f>
        <v>0</v>
      </c>
      <c r="I476" s="169">
        <f t="shared" si="1291"/>
        <v>0</v>
      </c>
      <c r="J476" s="169">
        <f t="shared" si="1291"/>
        <v>0</v>
      </c>
      <c r="K476" s="169">
        <f t="shared" si="1291"/>
        <v>0</v>
      </c>
      <c r="L476" s="169">
        <f t="shared" si="1291"/>
        <v>0</v>
      </c>
      <c r="M476" s="169">
        <f t="shared" si="1291"/>
        <v>0</v>
      </c>
      <c r="N476" s="169">
        <f t="shared" si="1291"/>
        <v>2414.0579400000001</v>
      </c>
      <c r="O476" s="169">
        <f t="shared" si="1291"/>
        <v>2414.0579400000001</v>
      </c>
      <c r="P476" s="169">
        <f t="shared" si="1291"/>
        <v>0</v>
      </c>
      <c r="Q476" s="169">
        <f t="shared" si="1291"/>
        <v>856.14851999999996</v>
      </c>
      <c r="R476" s="169">
        <f t="shared" si="1291"/>
        <v>856.14851999999996</v>
      </c>
      <c r="S476" s="169">
        <f t="shared" si="1291"/>
        <v>0</v>
      </c>
      <c r="T476" s="169">
        <f t="shared" si="1291"/>
        <v>918.98366999999996</v>
      </c>
      <c r="U476" s="169">
        <f t="shared" si="1291"/>
        <v>918.98366999999996</v>
      </c>
      <c r="V476" s="169">
        <f t="shared" si="1291"/>
        <v>0</v>
      </c>
      <c r="W476" s="169">
        <f t="shared" si="1291"/>
        <v>648.49058000000002</v>
      </c>
      <c r="X476" s="169">
        <f t="shared" si="1291"/>
        <v>648.49058000000002</v>
      </c>
      <c r="Y476" s="169">
        <f t="shared" si="1291"/>
        <v>0</v>
      </c>
      <c r="Z476" s="169">
        <f t="shared" si="1291"/>
        <v>260.59257000000002</v>
      </c>
      <c r="AA476" s="169">
        <f t="shared" si="1291"/>
        <v>260.59257000000002</v>
      </c>
      <c r="AB476" s="169">
        <f t="shared" si="1291"/>
        <v>0</v>
      </c>
      <c r="AC476" s="169">
        <f t="shared" si="1291"/>
        <v>0</v>
      </c>
      <c r="AD476" s="169">
        <f t="shared" si="1291"/>
        <v>0</v>
      </c>
      <c r="AE476" s="169">
        <f t="shared" si="1291"/>
        <v>0</v>
      </c>
      <c r="AF476" s="169">
        <f t="shared" si="1291"/>
        <v>385.25412999999998</v>
      </c>
      <c r="AG476" s="169">
        <f t="shared" si="1291"/>
        <v>385.25412999999998</v>
      </c>
      <c r="AH476" s="169">
        <f t="shared" si="1291"/>
        <v>0</v>
      </c>
      <c r="AI476" s="169">
        <f t="shared" si="1291"/>
        <v>443.56894</v>
      </c>
      <c r="AJ476" s="169">
        <f t="shared" si="1291"/>
        <v>443.56894</v>
      </c>
      <c r="AK476" s="169">
        <f t="shared" si="1291"/>
        <v>0</v>
      </c>
      <c r="AL476" s="169">
        <f t="shared" si="1291"/>
        <v>867.84154999999998</v>
      </c>
      <c r="AM476" s="169">
        <f t="shared" si="1291"/>
        <v>867.84154999999998</v>
      </c>
      <c r="AN476" s="169">
        <f t="shared" si="1291"/>
        <v>0</v>
      </c>
      <c r="AO476" s="169">
        <f t="shared" si="1291"/>
        <v>2178.6621000000005</v>
      </c>
      <c r="AP476" s="169">
        <f t="shared" si="1291"/>
        <v>2178.6621000000005</v>
      </c>
      <c r="AQ476" s="169">
        <f t="shared" si="1291"/>
        <v>0</v>
      </c>
      <c r="AR476" s="313"/>
    </row>
    <row r="477" spans="1:44" ht="30.05" customHeight="1" x14ac:dyDescent="0.25">
      <c r="A477" s="346"/>
      <c r="B477" s="346"/>
      <c r="C477" s="346"/>
      <c r="D477" s="173" t="s">
        <v>272</v>
      </c>
      <c r="E477" s="170">
        <f t="shared" si="1176"/>
        <v>0</v>
      </c>
      <c r="F477" s="170">
        <f t="shared" si="1177"/>
        <v>0</v>
      </c>
      <c r="G477" s="170" t="e">
        <f t="shared" si="1178"/>
        <v>#DIV/0!</v>
      </c>
      <c r="H477" s="169">
        <f t="shared" ref="H477:AQ477" si="1292">H457</f>
        <v>0</v>
      </c>
      <c r="I477" s="169">
        <f t="shared" si="1292"/>
        <v>0</v>
      </c>
      <c r="J477" s="169">
        <f t="shared" si="1292"/>
        <v>0</v>
      </c>
      <c r="K477" s="169">
        <f t="shared" si="1292"/>
        <v>0</v>
      </c>
      <c r="L477" s="169">
        <f t="shared" si="1292"/>
        <v>0</v>
      </c>
      <c r="M477" s="169">
        <f t="shared" si="1292"/>
        <v>0</v>
      </c>
      <c r="N477" s="169">
        <f t="shared" si="1292"/>
        <v>0</v>
      </c>
      <c r="O477" s="169">
        <f t="shared" si="1292"/>
        <v>0</v>
      </c>
      <c r="P477" s="169">
        <f t="shared" si="1292"/>
        <v>0</v>
      </c>
      <c r="Q477" s="169">
        <f t="shared" si="1292"/>
        <v>0</v>
      </c>
      <c r="R477" s="169">
        <f t="shared" si="1292"/>
        <v>0</v>
      </c>
      <c r="S477" s="169">
        <f t="shared" si="1292"/>
        <v>0</v>
      </c>
      <c r="T477" s="169">
        <f t="shared" si="1292"/>
        <v>0</v>
      </c>
      <c r="U477" s="169">
        <f t="shared" si="1292"/>
        <v>0</v>
      </c>
      <c r="V477" s="169">
        <f t="shared" si="1292"/>
        <v>0</v>
      </c>
      <c r="W477" s="169">
        <f t="shared" si="1292"/>
        <v>0</v>
      </c>
      <c r="X477" s="169">
        <f t="shared" si="1292"/>
        <v>0</v>
      </c>
      <c r="Y477" s="169">
        <f t="shared" si="1292"/>
        <v>0</v>
      </c>
      <c r="Z477" s="169">
        <f t="shared" si="1292"/>
        <v>0</v>
      </c>
      <c r="AA477" s="169">
        <f t="shared" si="1292"/>
        <v>0</v>
      </c>
      <c r="AB477" s="169">
        <f t="shared" si="1292"/>
        <v>0</v>
      </c>
      <c r="AC477" s="169">
        <f t="shared" si="1292"/>
        <v>0</v>
      </c>
      <c r="AD477" s="169">
        <f t="shared" si="1292"/>
        <v>0</v>
      </c>
      <c r="AE477" s="169">
        <f t="shared" si="1292"/>
        <v>0</v>
      </c>
      <c r="AF477" s="169">
        <f t="shared" si="1292"/>
        <v>0</v>
      </c>
      <c r="AG477" s="169">
        <f t="shared" si="1292"/>
        <v>0</v>
      </c>
      <c r="AH477" s="169">
        <f t="shared" si="1292"/>
        <v>0</v>
      </c>
      <c r="AI477" s="169">
        <f t="shared" si="1292"/>
        <v>0</v>
      </c>
      <c r="AJ477" s="169">
        <f t="shared" si="1292"/>
        <v>0</v>
      </c>
      <c r="AK477" s="169">
        <f t="shared" si="1292"/>
        <v>0</v>
      </c>
      <c r="AL477" s="169">
        <f t="shared" si="1292"/>
        <v>0</v>
      </c>
      <c r="AM477" s="169">
        <f t="shared" si="1292"/>
        <v>0</v>
      </c>
      <c r="AN477" s="169">
        <f t="shared" si="1292"/>
        <v>0</v>
      </c>
      <c r="AO477" s="169">
        <f t="shared" si="1292"/>
        <v>0</v>
      </c>
      <c r="AP477" s="169">
        <f t="shared" si="1292"/>
        <v>0</v>
      </c>
      <c r="AQ477" s="169">
        <f t="shared" si="1292"/>
        <v>0</v>
      </c>
      <c r="AR477" s="313"/>
    </row>
    <row r="478" spans="1:44" ht="21" customHeight="1" x14ac:dyDescent="0.3">
      <c r="A478" s="347" t="s">
        <v>275</v>
      </c>
      <c r="B478" s="347"/>
      <c r="C478" s="347"/>
      <c r="D478" s="176" t="s">
        <v>41</v>
      </c>
      <c r="E478" s="170">
        <f t="shared" si="1176"/>
        <v>57510</v>
      </c>
      <c r="F478" s="170">
        <f t="shared" si="1177"/>
        <v>57510</v>
      </c>
      <c r="G478" s="170">
        <f t="shared" si="1178"/>
        <v>100</v>
      </c>
      <c r="H478" s="170">
        <f>H479+H480+H481</f>
        <v>0</v>
      </c>
      <c r="I478" s="170">
        <f t="shared" ref="I478:AQ478" si="1293">I479+I480+I481</f>
        <v>0</v>
      </c>
      <c r="J478" s="170">
        <f t="shared" si="1293"/>
        <v>0</v>
      </c>
      <c r="K478" s="170">
        <f t="shared" si="1293"/>
        <v>6761.47804</v>
      </c>
      <c r="L478" s="170">
        <f t="shared" si="1293"/>
        <v>6761.47804</v>
      </c>
      <c r="M478" s="170">
        <f t="shared" si="1293"/>
        <v>100</v>
      </c>
      <c r="N478" s="170">
        <f t="shared" si="1293"/>
        <v>10601.732190000001</v>
      </c>
      <c r="O478" s="170">
        <f t="shared" si="1293"/>
        <v>10601.732190000001</v>
      </c>
      <c r="P478" s="170">
        <f t="shared" si="1293"/>
        <v>0</v>
      </c>
      <c r="Q478" s="170">
        <f t="shared" si="1293"/>
        <v>5312.0261099999998</v>
      </c>
      <c r="R478" s="170">
        <f t="shared" si="1293"/>
        <v>5312.0261099999998</v>
      </c>
      <c r="S478" s="170">
        <f t="shared" si="1293"/>
        <v>0</v>
      </c>
      <c r="T478" s="170">
        <f t="shared" si="1293"/>
        <v>5130.5555999999997</v>
      </c>
      <c r="U478" s="170">
        <f t="shared" si="1293"/>
        <v>5130.5555999999997</v>
      </c>
      <c r="V478" s="170">
        <f t="shared" si="1293"/>
        <v>0</v>
      </c>
      <c r="W478" s="170">
        <f t="shared" si="1293"/>
        <v>4099.8081899999997</v>
      </c>
      <c r="X478" s="170">
        <f t="shared" si="1293"/>
        <v>4099.8081899999997</v>
      </c>
      <c r="Y478" s="170">
        <f t="shared" si="1293"/>
        <v>0</v>
      </c>
      <c r="Z478" s="170">
        <f t="shared" si="1293"/>
        <v>2673.9875300000003</v>
      </c>
      <c r="AA478" s="170">
        <f t="shared" si="1293"/>
        <v>2673.9875300000003</v>
      </c>
      <c r="AB478" s="170">
        <f t="shared" si="1293"/>
        <v>0</v>
      </c>
      <c r="AC478" s="170">
        <f t="shared" si="1293"/>
        <v>1541.31981</v>
      </c>
      <c r="AD478" s="170">
        <f t="shared" si="1293"/>
        <v>1541.31981</v>
      </c>
      <c r="AE478" s="170">
        <f t="shared" si="1293"/>
        <v>0</v>
      </c>
      <c r="AF478" s="170">
        <f t="shared" si="1293"/>
        <v>2757.0343699999999</v>
      </c>
      <c r="AG478" s="170">
        <f t="shared" si="1293"/>
        <v>2757.0343699999999</v>
      </c>
      <c r="AH478" s="170">
        <f t="shared" si="1293"/>
        <v>0</v>
      </c>
      <c r="AI478" s="170">
        <f t="shared" si="1293"/>
        <v>3615.0339200000003</v>
      </c>
      <c r="AJ478" s="170">
        <f t="shared" si="1293"/>
        <v>3615.0339200000003</v>
      </c>
      <c r="AK478" s="170">
        <f t="shared" si="1293"/>
        <v>0</v>
      </c>
      <c r="AL478" s="170">
        <f t="shared" si="1293"/>
        <v>5322.8858499999997</v>
      </c>
      <c r="AM478" s="170">
        <f t="shared" si="1293"/>
        <v>5322.8858499999997</v>
      </c>
      <c r="AN478" s="170">
        <f t="shared" si="1293"/>
        <v>0</v>
      </c>
      <c r="AO478" s="170">
        <f t="shared" si="1293"/>
        <v>9694.1383900000001</v>
      </c>
      <c r="AP478" s="170">
        <f t="shared" si="1293"/>
        <v>9694.1383900000001</v>
      </c>
      <c r="AQ478" s="170">
        <f t="shared" si="1293"/>
        <v>0</v>
      </c>
      <c r="AR478" s="345"/>
    </row>
    <row r="479" spans="1:44" x14ac:dyDescent="0.3">
      <c r="A479" s="347"/>
      <c r="B479" s="347"/>
      <c r="C479" s="347"/>
      <c r="D479" s="172" t="s">
        <v>37</v>
      </c>
      <c r="E479" s="170">
        <f t="shared" si="1176"/>
        <v>0</v>
      </c>
      <c r="F479" s="170">
        <f t="shared" si="1177"/>
        <v>0</v>
      </c>
      <c r="G479" s="170" t="e">
        <f t="shared" si="1178"/>
        <v>#DIV/0!</v>
      </c>
      <c r="H479" s="169">
        <f>H474</f>
        <v>0</v>
      </c>
      <c r="I479" s="169">
        <f t="shared" ref="I479:AQ479" si="1294">I474</f>
        <v>0</v>
      </c>
      <c r="J479" s="169">
        <f t="shared" si="1294"/>
        <v>0</v>
      </c>
      <c r="K479" s="169">
        <f t="shared" si="1294"/>
        <v>0</v>
      </c>
      <c r="L479" s="169">
        <f t="shared" si="1294"/>
        <v>0</v>
      </c>
      <c r="M479" s="169">
        <f t="shared" si="1294"/>
        <v>0</v>
      </c>
      <c r="N479" s="169">
        <f t="shared" si="1294"/>
        <v>0</v>
      </c>
      <c r="O479" s="169">
        <f t="shared" si="1294"/>
        <v>0</v>
      </c>
      <c r="P479" s="169">
        <f t="shared" si="1294"/>
        <v>0</v>
      </c>
      <c r="Q479" s="169">
        <f t="shared" si="1294"/>
        <v>0</v>
      </c>
      <c r="R479" s="169">
        <f t="shared" si="1294"/>
        <v>0</v>
      </c>
      <c r="S479" s="169">
        <f t="shared" si="1294"/>
        <v>0</v>
      </c>
      <c r="T479" s="169">
        <f t="shared" si="1294"/>
        <v>0</v>
      </c>
      <c r="U479" s="169">
        <f t="shared" si="1294"/>
        <v>0</v>
      </c>
      <c r="V479" s="169">
        <f t="shared" si="1294"/>
        <v>0</v>
      </c>
      <c r="W479" s="169">
        <f t="shared" si="1294"/>
        <v>0</v>
      </c>
      <c r="X479" s="169">
        <f t="shared" si="1294"/>
        <v>0</v>
      </c>
      <c r="Y479" s="169">
        <f t="shared" si="1294"/>
        <v>0</v>
      </c>
      <c r="Z479" s="169">
        <f t="shared" si="1294"/>
        <v>0</v>
      </c>
      <c r="AA479" s="169">
        <f t="shared" si="1294"/>
        <v>0</v>
      </c>
      <c r="AB479" s="169">
        <f t="shared" si="1294"/>
        <v>0</v>
      </c>
      <c r="AC479" s="169">
        <f t="shared" si="1294"/>
        <v>0</v>
      </c>
      <c r="AD479" s="169">
        <f t="shared" si="1294"/>
        <v>0</v>
      </c>
      <c r="AE479" s="169">
        <f t="shared" si="1294"/>
        <v>0</v>
      </c>
      <c r="AF479" s="169">
        <f t="shared" si="1294"/>
        <v>0</v>
      </c>
      <c r="AG479" s="169">
        <f t="shared" si="1294"/>
        <v>0</v>
      </c>
      <c r="AH479" s="169">
        <f t="shared" si="1294"/>
        <v>0</v>
      </c>
      <c r="AI479" s="169">
        <f t="shared" si="1294"/>
        <v>0</v>
      </c>
      <c r="AJ479" s="169">
        <f t="shared" si="1294"/>
        <v>0</v>
      </c>
      <c r="AK479" s="169">
        <f t="shared" si="1294"/>
        <v>0</v>
      </c>
      <c r="AL479" s="169">
        <f t="shared" si="1294"/>
        <v>0</v>
      </c>
      <c r="AM479" s="169">
        <f t="shared" si="1294"/>
        <v>0</v>
      </c>
      <c r="AN479" s="169">
        <f t="shared" si="1294"/>
        <v>0</v>
      </c>
      <c r="AO479" s="169">
        <f t="shared" si="1294"/>
        <v>0</v>
      </c>
      <c r="AP479" s="169">
        <f t="shared" si="1294"/>
        <v>0</v>
      </c>
      <c r="AQ479" s="169">
        <f t="shared" si="1294"/>
        <v>0</v>
      </c>
      <c r="AR479" s="345"/>
    </row>
    <row r="480" spans="1:44" ht="33.049999999999997" customHeight="1" x14ac:dyDescent="0.3">
      <c r="A480" s="347"/>
      <c r="B480" s="347"/>
      <c r="C480" s="347"/>
      <c r="D480" s="172" t="s">
        <v>2</v>
      </c>
      <c r="E480" s="170">
        <f t="shared" si="1176"/>
        <v>48536.4</v>
      </c>
      <c r="F480" s="170">
        <f t="shared" si="1177"/>
        <v>48536.4</v>
      </c>
      <c r="G480" s="170">
        <f t="shared" si="1178"/>
        <v>100</v>
      </c>
      <c r="H480" s="169">
        <f t="shared" ref="H480:AQ480" si="1295">H475</f>
        <v>0</v>
      </c>
      <c r="I480" s="169">
        <f t="shared" si="1295"/>
        <v>0</v>
      </c>
      <c r="J480" s="169">
        <f t="shared" si="1295"/>
        <v>0</v>
      </c>
      <c r="K480" s="169">
        <f t="shared" si="1295"/>
        <v>6761.47804</v>
      </c>
      <c r="L480" s="169">
        <f t="shared" si="1295"/>
        <v>6761.47804</v>
      </c>
      <c r="M480" s="169">
        <f t="shared" si="1295"/>
        <v>100</v>
      </c>
      <c r="N480" s="169">
        <f t="shared" si="1295"/>
        <v>8187.67425</v>
      </c>
      <c r="O480" s="169">
        <f t="shared" si="1295"/>
        <v>8187.67425</v>
      </c>
      <c r="P480" s="169">
        <f t="shared" si="1295"/>
        <v>0</v>
      </c>
      <c r="Q480" s="169">
        <f t="shared" si="1295"/>
        <v>4455.8775900000001</v>
      </c>
      <c r="R480" s="169">
        <f t="shared" si="1295"/>
        <v>4455.8775900000001</v>
      </c>
      <c r="S480" s="169">
        <f t="shared" si="1295"/>
        <v>0</v>
      </c>
      <c r="T480" s="169">
        <f t="shared" si="1295"/>
        <v>4211.5719300000001</v>
      </c>
      <c r="U480" s="169">
        <f t="shared" si="1295"/>
        <v>4211.5719300000001</v>
      </c>
      <c r="V480" s="169">
        <f t="shared" si="1295"/>
        <v>0</v>
      </c>
      <c r="W480" s="169">
        <f t="shared" si="1295"/>
        <v>3451.3176100000001</v>
      </c>
      <c r="X480" s="169">
        <f t="shared" si="1295"/>
        <v>3451.3176100000001</v>
      </c>
      <c r="Y480" s="169">
        <f t="shared" si="1295"/>
        <v>0</v>
      </c>
      <c r="Z480" s="169">
        <f t="shared" si="1295"/>
        <v>2413.3949600000001</v>
      </c>
      <c r="AA480" s="169">
        <f t="shared" si="1295"/>
        <v>2413.3949600000001</v>
      </c>
      <c r="AB480" s="169">
        <f t="shared" si="1295"/>
        <v>0</v>
      </c>
      <c r="AC480" s="169">
        <f t="shared" si="1295"/>
        <v>1541.31981</v>
      </c>
      <c r="AD480" s="169">
        <f t="shared" si="1295"/>
        <v>1541.31981</v>
      </c>
      <c r="AE480" s="169">
        <f t="shared" si="1295"/>
        <v>0</v>
      </c>
      <c r="AF480" s="169">
        <f t="shared" si="1295"/>
        <v>2371.78024</v>
      </c>
      <c r="AG480" s="169">
        <f t="shared" si="1295"/>
        <v>2371.78024</v>
      </c>
      <c r="AH480" s="169">
        <f t="shared" si="1295"/>
        <v>0</v>
      </c>
      <c r="AI480" s="169">
        <f t="shared" si="1295"/>
        <v>3171.4649800000002</v>
      </c>
      <c r="AJ480" s="169">
        <f t="shared" si="1295"/>
        <v>3171.4649800000002</v>
      </c>
      <c r="AK480" s="169">
        <f t="shared" si="1295"/>
        <v>0</v>
      </c>
      <c r="AL480" s="169">
        <f t="shared" si="1295"/>
        <v>4455.0442999999996</v>
      </c>
      <c r="AM480" s="169">
        <f t="shared" si="1295"/>
        <v>4455.0442999999996</v>
      </c>
      <c r="AN480" s="169">
        <f t="shared" si="1295"/>
        <v>0</v>
      </c>
      <c r="AO480" s="169">
        <f t="shared" si="1295"/>
        <v>7515.4762899999996</v>
      </c>
      <c r="AP480" s="169">
        <f t="shared" si="1295"/>
        <v>7515.4762899999996</v>
      </c>
      <c r="AQ480" s="169">
        <f t="shared" si="1295"/>
        <v>0</v>
      </c>
      <c r="AR480" s="345"/>
    </row>
    <row r="481" spans="1:44" ht="21" customHeight="1" x14ac:dyDescent="0.3">
      <c r="A481" s="347"/>
      <c r="B481" s="347"/>
      <c r="C481" s="347"/>
      <c r="D481" s="172" t="s">
        <v>43</v>
      </c>
      <c r="E481" s="170">
        <f t="shared" si="1176"/>
        <v>8973.6</v>
      </c>
      <c r="F481" s="170">
        <f t="shared" si="1177"/>
        <v>8973.6</v>
      </c>
      <c r="G481" s="170">
        <f t="shared" si="1178"/>
        <v>100</v>
      </c>
      <c r="H481" s="169">
        <f t="shared" ref="H481:AQ481" si="1296">H476</f>
        <v>0</v>
      </c>
      <c r="I481" s="169">
        <f t="shared" si="1296"/>
        <v>0</v>
      </c>
      <c r="J481" s="169">
        <f t="shared" si="1296"/>
        <v>0</v>
      </c>
      <c r="K481" s="169">
        <f t="shared" si="1296"/>
        <v>0</v>
      </c>
      <c r="L481" s="169">
        <f t="shared" si="1296"/>
        <v>0</v>
      </c>
      <c r="M481" s="169">
        <f t="shared" si="1296"/>
        <v>0</v>
      </c>
      <c r="N481" s="169">
        <f t="shared" si="1296"/>
        <v>2414.0579400000001</v>
      </c>
      <c r="O481" s="169">
        <f t="shared" si="1296"/>
        <v>2414.0579400000001</v>
      </c>
      <c r="P481" s="169">
        <f t="shared" si="1296"/>
        <v>0</v>
      </c>
      <c r="Q481" s="169">
        <f t="shared" si="1296"/>
        <v>856.14851999999996</v>
      </c>
      <c r="R481" s="169">
        <f t="shared" si="1296"/>
        <v>856.14851999999996</v>
      </c>
      <c r="S481" s="169">
        <f t="shared" si="1296"/>
        <v>0</v>
      </c>
      <c r="T481" s="169">
        <f t="shared" si="1296"/>
        <v>918.98366999999996</v>
      </c>
      <c r="U481" s="169">
        <f t="shared" si="1296"/>
        <v>918.98366999999996</v>
      </c>
      <c r="V481" s="169">
        <f t="shared" si="1296"/>
        <v>0</v>
      </c>
      <c r="W481" s="169">
        <f t="shared" si="1296"/>
        <v>648.49058000000002</v>
      </c>
      <c r="X481" s="169">
        <f t="shared" si="1296"/>
        <v>648.49058000000002</v>
      </c>
      <c r="Y481" s="169">
        <f t="shared" si="1296"/>
        <v>0</v>
      </c>
      <c r="Z481" s="169">
        <f t="shared" si="1296"/>
        <v>260.59257000000002</v>
      </c>
      <c r="AA481" s="169">
        <f t="shared" si="1296"/>
        <v>260.59257000000002</v>
      </c>
      <c r="AB481" s="169">
        <f t="shared" si="1296"/>
        <v>0</v>
      </c>
      <c r="AC481" s="169">
        <f t="shared" si="1296"/>
        <v>0</v>
      </c>
      <c r="AD481" s="169">
        <f t="shared" si="1296"/>
        <v>0</v>
      </c>
      <c r="AE481" s="169">
        <f t="shared" si="1296"/>
        <v>0</v>
      </c>
      <c r="AF481" s="169">
        <f t="shared" si="1296"/>
        <v>385.25412999999998</v>
      </c>
      <c r="AG481" s="169">
        <f t="shared" si="1296"/>
        <v>385.25412999999998</v>
      </c>
      <c r="AH481" s="169">
        <f t="shared" si="1296"/>
        <v>0</v>
      </c>
      <c r="AI481" s="169">
        <f t="shared" si="1296"/>
        <v>443.56894</v>
      </c>
      <c r="AJ481" s="169">
        <f t="shared" si="1296"/>
        <v>443.56894</v>
      </c>
      <c r="AK481" s="169">
        <f t="shared" si="1296"/>
        <v>0</v>
      </c>
      <c r="AL481" s="169">
        <f t="shared" si="1296"/>
        <v>867.84154999999998</v>
      </c>
      <c r="AM481" s="169">
        <f t="shared" si="1296"/>
        <v>867.84154999999998</v>
      </c>
      <c r="AN481" s="169">
        <f t="shared" si="1296"/>
        <v>0</v>
      </c>
      <c r="AO481" s="169">
        <f t="shared" si="1296"/>
        <v>2178.6621000000005</v>
      </c>
      <c r="AP481" s="169">
        <f t="shared" si="1296"/>
        <v>2178.6621000000005</v>
      </c>
      <c r="AQ481" s="169">
        <f t="shared" si="1296"/>
        <v>0</v>
      </c>
      <c r="AR481" s="345"/>
    </row>
    <row r="482" spans="1:44" ht="29" customHeight="1" x14ac:dyDescent="0.25">
      <c r="A482" s="347"/>
      <c r="B482" s="347"/>
      <c r="C482" s="347"/>
      <c r="D482" s="173" t="s">
        <v>272</v>
      </c>
      <c r="E482" s="170">
        <f t="shared" si="1176"/>
        <v>0</v>
      </c>
      <c r="F482" s="170">
        <f t="shared" si="1177"/>
        <v>0</v>
      </c>
      <c r="G482" s="170" t="e">
        <f t="shared" si="1178"/>
        <v>#DIV/0!</v>
      </c>
      <c r="H482" s="169">
        <f t="shared" ref="H482:AQ482" si="1297">H477</f>
        <v>0</v>
      </c>
      <c r="I482" s="169">
        <f t="shared" si="1297"/>
        <v>0</v>
      </c>
      <c r="J482" s="169">
        <f t="shared" si="1297"/>
        <v>0</v>
      </c>
      <c r="K482" s="169">
        <f t="shared" si="1297"/>
        <v>0</v>
      </c>
      <c r="L482" s="169">
        <f t="shared" si="1297"/>
        <v>0</v>
      </c>
      <c r="M482" s="169">
        <f t="shared" si="1297"/>
        <v>0</v>
      </c>
      <c r="N482" s="169">
        <f t="shared" si="1297"/>
        <v>0</v>
      </c>
      <c r="O482" s="169">
        <f t="shared" si="1297"/>
        <v>0</v>
      </c>
      <c r="P482" s="169">
        <f t="shared" si="1297"/>
        <v>0</v>
      </c>
      <c r="Q482" s="169">
        <f t="shared" si="1297"/>
        <v>0</v>
      </c>
      <c r="R482" s="169">
        <f t="shared" si="1297"/>
        <v>0</v>
      </c>
      <c r="S482" s="169">
        <f t="shared" si="1297"/>
        <v>0</v>
      </c>
      <c r="T482" s="169">
        <f t="shared" si="1297"/>
        <v>0</v>
      </c>
      <c r="U482" s="169">
        <f t="shared" si="1297"/>
        <v>0</v>
      </c>
      <c r="V482" s="169">
        <f t="shared" si="1297"/>
        <v>0</v>
      </c>
      <c r="W482" s="169">
        <f t="shared" si="1297"/>
        <v>0</v>
      </c>
      <c r="X482" s="169">
        <f t="shared" si="1297"/>
        <v>0</v>
      </c>
      <c r="Y482" s="169">
        <f t="shared" si="1297"/>
        <v>0</v>
      </c>
      <c r="Z482" s="169">
        <f t="shared" si="1297"/>
        <v>0</v>
      </c>
      <c r="AA482" s="169">
        <f t="shared" si="1297"/>
        <v>0</v>
      </c>
      <c r="AB482" s="169">
        <f t="shared" si="1297"/>
        <v>0</v>
      </c>
      <c r="AC482" s="169">
        <f t="shared" si="1297"/>
        <v>0</v>
      </c>
      <c r="AD482" s="169">
        <f t="shared" si="1297"/>
        <v>0</v>
      </c>
      <c r="AE482" s="169">
        <f t="shared" si="1297"/>
        <v>0</v>
      </c>
      <c r="AF482" s="169">
        <f t="shared" si="1297"/>
        <v>0</v>
      </c>
      <c r="AG482" s="169">
        <f t="shared" si="1297"/>
        <v>0</v>
      </c>
      <c r="AH482" s="169">
        <f t="shared" si="1297"/>
        <v>0</v>
      </c>
      <c r="AI482" s="169">
        <f t="shared" si="1297"/>
        <v>0</v>
      </c>
      <c r="AJ482" s="169">
        <f t="shared" si="1297"/>
        <v>0</v>
      </c>
      <c r="AK482" s="169">
        <f t="shared" si="1297"/>
        <v>0</v>
      </c>
      <c r="AL482" s="169">
        <f t="shared" si="1297"/>
        <v>0</v>
      </c>
      <c r="AM482" s="169">
        <f t="shared" si="1297"/>
        <v>0</v>
      </c>
      <c r="AN482" s="169">
        <f t="shared" si="1297"/>
        <v>0</v>
      </c>
      <c r="AO482" s="169">
        <f t="shared" si="1297"/>
        <v>0</v>
      </c>
      <c r="AP482" s="169">
        <f t="shared" si="1297"/>
        <v>0</v>
      </c>
      <c r="AQ482" s="169">
        <f t="shared" si="1297"/>
        <v>0</v>
      </c>
      <c r="AR482" s="345"/>
    </row>
    <row r="483" spans="1:44" ht="29" customHeight="1" x14ac:dyDescent="0.3">
      <c r="A483" s="347" t="s">
        <v>282</v>
      </c>
      <c r="B483" s="347"/>
      <c r="C483" s="347"/>
      <c r="D483" s="176" t="s">
        <v>41</v>
      </c>
      <c r="E483" s="170">
        <f t="shared" si="1176"/>
        <v>0</v>
      </c>
      <c r="F483" s="170">
        <f t="shared" si="1177"/>
        <v>0</v>
      </c>
      <c r="G483" s="170" t="e">
        <f t="shared" si="1178"/>
        <v>#DIV/0!</v>
      </c>
      <c r="H483" s="170">
        <f>H484+H485+H486</f>
        <v>0</v>
      </c>
      <c r="I483" s="170">
        <f t="shared" ref="I483:AQ483" si="1298">I484+I485+I486</f>
        <v>0</v>
      </c>
      <c r="J483" s="170">
        <f t="shared" si="1298"/>
        <v>0</v>
      </c>
      <c r="K483" s="170">
        <f t="shared" si="1298"/>
        <v>0</v>
      </c>
      <c r="L483" s="170">
        <f t="shared" si="1298"/>
        <v>0</v>
      </c>
      <c r="M483" s="170">
        <f t="shared" si="1298"/>
        <v>0</v>
      </c>
      <c r="N483" s="170">
        <f t="shared" si="1298"/>
        <v>0</v>
      </c>
      <c r="O483" s="170">
        <f t="shared" si="1298"/>
        <v>0</v>
      </c>
      <c r="P483" s="170">
        <f t="shared" si="1298"/>
        <v>0</v>
      </c>
      <c r="Q483" s="170">
        <f t="shared" si="1298"/>
        <v>0</v>
      </c>
      <c r="R483" s="170">
        <f t="shared" si="1298"/>
        <v>0</v>
      </c>
      <c r="S483" s="170">
        <f t="shared" si="1298"/>
        <v>0</v>
      </c>
      <c r="T483" s="170">
        <f t="shared" si="1298"/>
        <v>0</v>
      </c>
      <c r="U483" s="170">
        <f t="shared" si="1298"/>
        <v>0</v>
      </c>
      <c r="V483" s="170">
        <f t="shared" si="1298"/>
        <v>0</v>
      </c>
      <c r="W483" s="170">
        <f t="shared" si="1298"/>
        <v>0</v>
      </c>
      <c r="X483" s="170">
        <f t="shared" si="1298"/>
        <v>0</v>
      </c>
      <c r="Y483" s="170">
        <f t="shared" si="1298"/>
        <v>0</v>
      </c>
      <c r="Z483" s="170">
        <f t="shared" si="1298"/>
        <v>0</v>
      </c>
      <c r="AA483" s="170">
        <f t="shared" si="1298"/>
        <v>0</v>
      </c>
      <c r="AB483" s="170">
        <f t="shared" si="1298"/>
        <v>0</v>
      </c>
      <c r="AC483" s="170">
        <f t="shared" si="1298"/>
        <v>0</v>
      </c>
      <c r="AD483" s="170">
        <f t="shared" si="1298"/>
        <v>0</v>
      </c>
      <c r="AE483" s="170">
        <f t="shared" si="1298"/>
        <v>0</v>
      </c>
      <c r="AF483" s="170">
        <f t="shared" si="1298"/>
        <v>0</v>
      </c>
      <c r="AG483" s="170">
        <f t="shared" si="1298"/>
        <v>0</v>
      </c>
      <c r="AH483" s="170">
        <f t="shared" si="1298"/>
        <v>0</v>
      </c>
      <c r="AI483" s="170">
        <f t="shared" si="1298"/>
        <v>0</v>
      </c>
      <c r="AJ483" s="170">
        <f t="shared" si="1298"/>
        <v>0</v>
      </c>
      <c r="AK483" s="170">
        <f t="shared" si="1298"/>
        <v>0</v>
      </c>
      <c r="AL483" s="170">
        <f t="shared" si="1298"/>
        <v>0</v>
      </c>
      <c r="AM483" s="170">
        <f t="shared" si="1298"/>
        <v>0</v>
      </c>
      <c r="AN483" s="170">
        <f t="shared" si="1298"/>
        <v>0</v>
      </c>
      <c r="AO483" s="170">
        <f t="shared" si="1298"/>
        <v>0</v>
      </c>
      <c r="AP483" s="170">
        <f t="shared" si="1298"/>
        <v>0</v>
      </c>
      <c r="AQ483" s="170">
        <f t="shared" si="1298"/>
        <v>0</v>
      </c>
      <c r="AR483" s="345"/>
    </row>
    <row r="484" spans="1:44" ht="29" customHeight="1" x14ac:dyDescent="0.3">
      <c r="A484" s="347"/>
      <c r="B484" s="347"/>
      <c r="C484" s="347"/>
      <c r="D484" s="172" t="s">
        <v>37</v>
      </c>
      <c r="E484" s="170">
        <f t="shared" si="1176"/>
        <v>0</v>
      </c>
      <c r="F484" s="170">
        <f t="shared" si="1177"/>
        <v>0</v>
      </c>
      <c r="G484" s="170" t="e">
        <f t="shared" si="1178"/>
        <v>#DIV/0!</v>
      </c>
      <c r="H484" s="169"/>
      <c r="I484" s="169"/>
      <c r="J484" s="174"/>
      <c r="K484" s="169"/>
      <c r="L484" s="169"/>
      <c r="M484" s="174"/>
      <c r="N484" s="169"/>
      <c r="O484" s="169"/>
      <c r="P484" s="174"/>
      <c r="Q484" s="169"/>
      <c r="R484" s="169"/>
      <c r="S484" s="174"/>
      <c r="T484" s="169"/>
      <c r="U484" s="169"/>
      <c r="V484" s="174"/>
      <c r="W484" s="169"/>
      <c r="X484" s="169"/>
      <c r="Y484" s="174"/>
      <c r="Z484" s="169"/>
      <c r="AA484" s="169"/>
      <c r="AB484" s="174"/>
      <c r="AC484" s="169"/>
      <c r="AD484" s="169"/>
      <c r="AE484" s="174"/>
      <c r="AF484" s="169"/>
      <c r="AG484" s="169"/>
      <c r="AH484" s="174"/>
      <c r="AI484" s="169"/>
      <c r="AJ484" s="169"/>
      <c r="AK484" s="174"/>
      <c r="AL484" s="169"/>
      <c r="AM484" s="169"/>
      <c r="AN484" s="174"/>
      <c r="AO484" s="169"/>
      <c r="AP484" s="169"/>
      <c r="AQ484" s="174"/>
      <c r="AR484" s="345"/>
    </row>
    <row r="485" spans="1:44" ht="29" customHeight="1" x14ac:dyDescent="0.3">
      <c r="A485" s="347"/>
      <c r="B485" s="347"/>
      <c r="C485" s="347"/>
      <c r="D485" s="172" t="s">
        <v>2</v>
      </c>
      <c r="E485" s="170">
        <f t="shared" si="1176"/>
        <v>0</v>
      </c>
      <c r="F485" s="170">
        <f t="shared" si="1177"/>
        <v>0</v>
      </c>
      <c r="G485" s="170" t="e">
        <f t="shared" si="1178"/>
        <v>#DIV/0!</v>
      </c>
      <c r="H485" s="169"/>
      <c r="I485" s="169"/>
      <c r="J485" s="174"/>
      <c r="K485" s="169"/>
      <c r="L485" s="169"/>
      <c r="M485" s="174"/>
      <c r="N485" s="169"/>
      <c r="O485" s="169"/>
      <c r="P485" s="174"/>
      <c r="Q485" s="169"/>
      <c r="R485" s="169"/>
      <c r="S485" s="174"/>
      <c r="T485" s="169"/>
      <c r="U485" s="169"/>
      <c r="V485" s="174"/>
      <c r="W485" s="169"/>
      <c r="X485" s="169"/>
      <c r="Y485" s="174"/>
      <c r="Z485" s="169"/>
      <c r="AA485" s="169"/>
      <c r="AB485" s="174"/>
      <c r="AC485" s="169"/>
      <c r="AD485" s="169"/>
      <c r="AE485" s="174"/>
      <c r="AF485" s="169"/>
      <c r="AG485" s="169"/>
      <c r="AH485" s="174"/>
      <c r="AI485" s="169"/>
      <c r="AJ485" s="169"/>
      <c r="AK485" s="174"/>
      <c r="AL485" s="169"/>
      <c r="AM485" s="169"/>
      <c r="AN485" s="174"/>
      <c r="AO485" s="169"/>
      <c r="AP485" s="169"/>
      <c r="AQ485" s="174"/>
      <c r="AR485" s="345"/>
    </row>
    <row r="486" spans="1:44" ht="29" customHeight="1" x14ac:dyDescent="0.3">
      <c r="A486" s="347"/>
      <c r="B486" s="347"/>
      <c r="C486" s="347"/>
      <c r="D486" s="172" t="s">
        <v>43</v>
      </c>
      <c r="E486" s="170">
        <f t="shared" si="1176"/>
        <v>0</v>
      </c>
      <c r="F486" s="170">
        <f t="shared" si="1177"/>
        <v>0</v>
      </c>
      <c r="G486" s="170" t="e">
        <f t="shared" si="1178"/>
        <v>#DIV/0!</v>
      </c>
      <c r="H486" s="169"/>
      <c r="I486" s="169"/>
      <c r="J486" s="174"/>
      <c r="K486" s="169"/>
      <c r="L486" s="169"/>
      <c r="M486" s="174"/>
      <c r="N486" s="169"/>
      <c r="O486" s="169"/>
      <c r="P486" s="174"/>
      <c r="Q486" s="169"/>
      <c r="R486" s="169"/>
      <c r="S486" s="174"/>
      <c r="T486" s="169"/>
      <c r="U486" s="169"/>
      <c r="V486" s="174"/>
      <c r="W486" s="169"/>
      <c r="X486" s="169"/>
      <c r="Y486" s="174"/>
      <c r="Z486" s="169"/>
      <c r="AA486" s="169"/>
      <c r="AB486" s="174"/>
      <c r="AC486" s="169"/>
      <c r="AD486" s="169"/>
      <c r="AE486" s="174"/>
      <c r="AF486" s="169"/>
      <c r="AG486" s="169"/>
      <c r="AH486" s="174"/>
      <c r="AI486" s="169"/>
      <c r="AJ486" s="169"/>
      <c r="AK486" s="174"/>
      <c r="AL486" s="169"/>
      <c r="AM486" s="169"/>
      <c r="AN486" s="174"/>
      <c r="AO486" s="169"/>
      <c r="AP486" s="169"/>
      <c r="AQ486" s="174"/>
      <c r="AR486" s="345"/>
    </row>
    <row r="487" spans="1:44" ht="29" customHeight="1" x14ac:dyDescent="0.25">
      <c r="A487" s="347"/>
      <c r="B487" s="347"/>
      <c r="C487" s="347"/>
      <c r="D487" s="173" t="s">
        <v>272</v>
      </c>
      <c r="E487" s="170">
        <f t="shared" si="1176"/>
        <v>0</v>
      </c>
      <c r="F487" s="170">
        <f t="shared" si="1177"/>
        <v>0</v>
      </c>
      <c r="G487" s="170" t="e">
        <f t="shared" si="1178"/>
        <v>#DIV/0!</v>
      </c>
      <c r="H487" s="169"/>
      <c r="I487" s="169"/>
      <c r="J487" s="174"/>
      <c r="K487" s="169"/>
      <c r="L487" s="169"/>
      <c r="M487" s="174"/>
      <c r="N487" s="169"/>
      <c r="O487" s="169"/>
      <c r="P487" s="174"/>
      <c r="Q487" s="169"/>
      <c r="R487" s="169"/>
      <c r="S487" s="174"/>
      <c r="T487" s="169"/>
      <c r="U487" s="169"/>
      <c r="V487" s="174"/>
      <c r="W487" s="169"/>
      <c r="X487" s="169"/>
      <c r="Y487" s="174"/>
      <c r="Z487" s="169"/>
      <c r="AA487" s="169"/>
      <c r="AB487" s="174"/>
      <c r="AC487" s="169"/>
      <c r="AD487" s="169"/>
      <c r="AE487" s="174"/>
      <c r="AF487" s="169"/>
      <c r="AG487" s="169"/>
      <c r="AH487" s="174"/>
      <c r="AI487" s="169"/>
      <c r="AJ487" s="169"/>
      <c r="AK487" s="174"/>
      <c r="AL487" s="169"/>
      <c r="AM487" s="169"/>
      <c r="AN487" s="174"/>
      <c r="AO487" s="169"/>
      <c r="AP487" s="169"/>
      <c r="AQ487" s="174"/>
      <c r="AR487" s="345"/>
    </row>
    <row r="488" spans="1:44" ht="29.3" customHeight="1" x14ac:dyDescent="0.3">
      <c r="A488" s="348" t="s">
        <v>370</v>
      </c>
      <c r="B488" s="348"/>
      <c r="C488" s="348"/>
      <c r="D488" s="348"/>
      <c r="E488" s="348"/>
      <c r="F488" s="348"/>
      <c r="G488" s="348"/>
      <c r="H488" s="348"/>
      <c r="I488" s="348"/>
      <c r="J488" s="348"/>
      <c r="K488" s="348"/>
      <c r="L488" s="348"/>
      <c r="M488" s="348"/>
      <c r="N488" s="348"/>
      <c r="O488" s="348"/>
      <c r="P488" s="348"/>
      <c r="Q488" s="348"/>
      <c r="R488" s="348"/>
      <c r="S488" s="348"/>
      <c r="T488" s="348"/>
      <c r="U488" s="348"/>
      <c r="V488" s="348"/>
      <c r="W488" s="348"/>
      <c r="X488" s="348"/>
      <c r="Y488" s="348"/>
      <c r="Z488" s="348"/>
      <c r="AA488" s="348"/>
      <c r="AB488" s="348"/>
      <c r="AC488" s="348"/>
      <c r="AD488" s="348"/>
      <c r="AE488" s="348"/>
      <c r="AF488" s="348"/>
      <c r="AG488" s="348"/>
      <c r="AH488" s="348"/>
      <c r="AI488" s="348"/>
      <c r="AJ488" s="348"/>
      <c r="AK488" s="348"/>
      <c r="AL488" s="348"/>
      <c r="AM488" s="348"/>
      <c r="AN488" s="348"/>
      <c r="AO488" s="348"/>
      <c r="AP488" s="348"/>
      <c r="AQ488" s="348"/>
      <c r="AR488" s="348"/>
    </row>
    <row r="489" spans="1:44" s="116" customFormat="1" ht="22.25" customHeight="1" x14ac:dyDescent="0.3">
      <c r="A489" s="314" t="s">
        <v>16</v>
      </c>
      <c r="B489" s="315" t="s">
        <v>371</v>
      </c>
      <c r="C489" s="315" t="s">
        <v>437</v>
      </c>
      <c r="D489" s="176" t="s">
        <v>41</v>
      </c>
      <c r="E489" s="170">
        <f t="shared" ref="E489:E508" si="1299">H489+K489+N489+Q489+T489+W489+Z489+AC489+AF489+AI489+AL489+AO489</f>
        <v>0</v>
      </c>
      <c r="F489" s="170">
        <f t="shared" ref="F489:F508" si="1300">I489+L489+O489+R489+U489+X489+AA489+AD489+AG489+AJ489+AM489+AP489</f>
        <v>0</v>
      </c>
      <c r="G489" s="170" t="e">
        <f t="shared" ref="G489:G508" si="1301">F489/E489*100</f>
        <v>#DIV/0!</v>
      </c>
      <c r="H489" s="170">
        <f>SUM(H490:H492)</f>
        <v>0</v>
      </c>
      <c r="I489" s="170">
        <f t="shared" ref="I489" si="1302">SUM(I490:I492)</f>
        <v>0</v>
      </c>
      <c r="J489" s="170">
        <f t="shared" ref="J489" si="1303">SUM(J490:J492)</f>
        <v>0</v>
      </c>
      <c r="K489" s="170">
        <f t="shared" ref="K489" si="1304">SUM(K490:K492)</f>
        <v>0</v>
      </c>
      <c r="L489" s="170">
        <f t="shared" ref="L489" si="1305">SUM(L490:L492)</f>
        <v>0</v>
      </c>
      <c r="M489" s="170">
        <f t="shared" ref="M489" si="1306">SUM(M490:M492)</f>
        <v>0</v>
      </c>
      <c r="N489" s="170">
        <f t="shared" ref="N489" si="1307">SUM(N490:N492)</f>
        <v>0</v>
      </c>
      <c r="O489" s="170">
        <f t="shared" ref="O489" si="1308">SUM(O490:O492)</f>
        <v>0</v>
      </c>
      <c r="P489" s="170">
        <f t="shared" ref="P489" si="1309">SUM(P490:P492)</f>
        <v>0</v>
      </c>
      <c r="Q489" s="170">
        <f t="shared" ref="Q489" si="1310">SUM(Q490:Q492)</f>
        <v>0</v>
      </c>
      <c r="R489" s="170">
        <f t="shared" ref="R489" si="1311">SUM(R490:R492)</f>
        <v>0</v>
      </c>
      <c r="S489" s="170">
        <f t="shared" ref="S489" si="1312">SUM(S490:S492)</f>
        <v>0</v>
      </c>
      <c r="T489" s="170">
        <f t="shared" ref="T489" si="1313">SUM(T490:T492)</f>
        <v>0</v>
      </c>
      <c r="U489" s="170">
        <f t="shared" ref="U489" si="1314">SUM(U490:U492)</f>
        <v>0</v>
      </c>
      <c r="V489" s="170">
        <f t="shared" ref="V489" si="1315">SUM(V490:V492)</f>
        <v>0</v>
      </c>
      <c r="W489" s="170">
        <f t="shared" ref="W489" si="1316">SUM(W490:W492)</f>
        <v>0</v>
      </c>
      <c r="X489" s="170">
        <f t="shared" ref="X489" si="1317">SUM(X490:X492)</f>
        <v>0</v>
      </c>
      <c r="Y489" s="170">
        <f t="shared" ref="Y489" si="1318">SUM(Y490:Y492)</f>
        <v>0</v>
      </c>
      <c r="Z489" s="170">
        <f t="shared" ref="Z489" si="1319">SUM(Z490:Z492)</f>
        <v>0</v>
      </c>
      <c r="AA489" s="170">
        <f t="shared" ref="AA489" si="1320">SUM(AA490:AA492)</f>
        <v>0</v>
      </c>
      <c r="AB489" s="170">
        <f t="shared" ref="AB489" si="1321">SUM(AB490:AB492)</f>
        <v>0</v>
      </c>
      <c r="AC489" s="170">
        <f t="shared" ref="AC489" si="1322">SUM(AC490:AC492)</f>
        <v>0</v>
      </c>
      <c r="AD489" s="170">
        <f t="shared" ref="AD489" si="1323">SUM(AD490:AD492)</f>
        <v>0</v>
      </c>
      <c r="AE489" s="170">
        <f t="shared" ref="AE489" si="1324">SUM(AE490:AE492)</f>
        <v>0</v>
      </c>
      <c r="AF489" s="170">
        <f t="shared" ref="AF489" si="1325">SUM(AF490:AF492)</f>
        <v>0</v>
      </c>
      <c r="AG489" s="170">
        <f t="shared" ref="AG489" si="1326">SUM(AG490:AG492)</f>
        <v>0</v>
      </c>
      <c r="AH489" s="170">
        <f t="shared" ref="AH489" si="1327">SUM(AH490:AH492)</f>
        <v>0</v>
      </c>
      <c r="AI489" s="170">
        <f t="shared" ref="AI489" si="1328">SUM(AI490:AI492)</f>
        <v>0</v>
      </c>
      <c r="AJ489" s="170">
        <f t="shared" ref="AJ489" si="1329">SUM(AJ490:AJ492)</f>
        <v>0</v>
      </c>
      <c r="AK489" s="170">
        <f t="shared" ref="AK489" si="1330">SUM(AK490:AK492)</f>
        <v>0</v>
      </c>
      <c r="AL489" s="170">
        <f t="shared" ref="AL489" si="1331">SUM(AL490:AL492)</f>
        <v>0</v>
      </c>
      <c r="AM489" s="170">
        <f t="shared" ref="AM489" si="1332">SUM(AM490:AM492)</f>
        <v>0</v>
      </c>
      <c r="AN489" s="170">
        <f t="shared" ref="AN489" si="1333">SUM(AN490:AN492)</f>
        <v>0</v>
      </c>
      <c r="AO489" s="170">
        <f t="shared" ref="AO489" si="1334">SUM(AO490:AO492)</f>
        <v>0</v>
      </c>
      <c r="AP489" s="170">
        <f t="shared" ref="AP489" si="1335">SUM(AP490:AP492)</f>
        <v>0</v>
      </c>
      <c r="AQ489" s="170">
        <f t="shared" ref="AQ489" si="1336">SUM(AQ490:AQ492)</f>
        <v>0</v>
      </c>
      <c r="AR489" s="313"/>
    </row>
    <row r="490" spans="1:44" x14ac:dyDescent="0.3">
      <c r="A490" s="314"/>
      <c r="B490" s="315"/>
      <c r="C490" s="315"/>
      <c r="D490" s="172" t="s">
        <v>37</v>
      </c>
      <c r="E490" s="170">
        <f t="shared" si="1299"/>
        <v>0</v>
      </c>
      <c r="F490" s="170">
        <f t="shared" si="1300"/>
        <v>0</v>
      </c>
      <c r="G490" s="170" t="e">
        <f t="shared" si="1301"/>
        <v>#DIV/0!</v>
      </c>
      <c r="H490" s="169"/>
      <c r="I490" s="169"/>
      <c r="J490" s="174"/>
      <c r="K490" s="169"/>
      <c r="L490" s="169"/>
      <c r="M490" s="174"/>
      <c r="N490" s="169"/>
      <c r="O490" s="169"/>
      <c r="P490" s="174"/>
      <c r="Q490" s="169"/>
      <c r="R490" s="169"/>
      <c r="S490" s="174"/>
      <c r="T490" s="169"/>
      <c r="U490" s="169"/>
      <c r="V490" s="174"/>
      <c r="W490" s="169"/>
      <c r="X490" s="169"/>
      <c r="Y490" s="174"/>
      <c r="Z490" s="169"/>
      <c r="AA490" s="169"/>
      <c r="AB490" s="174"/>
      <c r="AC490" s="169"/>
      <c r="AD490" s="169"/>
      <c r="AE490" s="174"/>
      <c r="AF490" s="169"/>
      <c r="AG490" s="169"/>
      <c r="AH490" s="174"/>
      <c r="AI490" s="169"/>
      <c r="AJ490" s="169"/>
      <c r="AK490" s="169"/>
      <c r="AL490" s="169"/>
      <c r="AM490" s="169"/>
      <c r="AN490" s="174"/>
      <c r="AO490" s="169"/>
      <c r="AP490" s="169"/>
      <c r="AQ490" s="174"/>
      <c r="AR490" s="313"/>
    </row>
    <row r="491" spans="1:44" ht="31.15" customHeight="1" x14ac:dyDescent="0.3">
      <c r="A491" s="314"/>
      <c r="B491" s="315"/>
      <c r="C491" s="315"/>
      <c r="D491" s="172" t="s">
        <v>2</v>
      </c>
      <c r="E491" s="170">
        <f t="shared" si="1299"/>
        <v>0</v>
      </c>
      <c r="F491" s="170">
        <f t="shared" si="1300"/>
        <v>0</v>
      </c>
      <c r="G491" s="170" t="e">
        <f t="shared" si="1301"/>
        <v>#DIV/0!</v>
      </c>
      <c r="H491" s="169"/>
      <c r="I491" s="169"/>
      <c r="J491" s="174"/>
      <c r="K491" s="169"/>
      <c r="L491" s="169"/>
      <c r="M491" s="174"/>
      <c r="N491" s="169"/>
      <c r="O491" s="169"/>
      <c r="P491" s="174"/>
      <c r="Q491" s="169"/>
      <c r="R491" s="169"/>
      <c r="S491" s="174"/>
      <c r="T491" s="169"/>
      <c r="U491" s="169"/>
      <c r="V491" s="174"/>
      <c r="W491" s="169"/>
      <c r="X491" s="169"/>
      <c r="Y491" s="174"/>
      <c r="Z491" s="169"/>
      <c r="AA491" s="169"/>
      <c r="AB491" s="174"/>
      <c r="AC491" s="169"/>
      <c r="AD491" s="169"/>
      <c r="AE491" s="174"/>
      <c r="AF491" s="169"/>
      <c r="AG491" s="169"/>
      <c r="AH491" s="174"/>
      <c r="AI491" s="169"/>
      <c r="AJ491" s="169"/>
      <c r="AK491" s="174"/>
      <c r="AL491" s="169"/>
      <c r="AM491" s="169"/>
      <c r="AN491" s="174"/>
      <c r="AO491" s="169"/>
      <c r="AP491" s="169"/>
      <c r="AQ491" s="174"/>
      <c r="AR491" s="313"/>
    </row>
    <row r="492" spans="1:44" ht="21.8" customHeight="1" x14ac:dyDescent="0.3">
      <c r="A492" s="314"/>
      <c r="B492" s="315"/>
      <c r="C492" s="315"/>
      <c r="D492" s="172" t="s">
        <v>43</v>
      </c>
      <c r="E492" s="170">
        <f t="shared" si="1299"/>
        <v>0</v>
      </c>
      <c r="F492" s="170">
        <f t="shared" si="1300"/>
        <v>0</v>
      </c>
      <c r="G492" s="170" t="e">
        <f t="shared" si="1301"/>
        <v>#DIV/0!</v>
      </c>
      <c r="H492" s="169"/>
      <c r="I492" s="169"/>
      <c r="J492" s="174"/>
      <c r="K492" s="169"/>
      <c r="L492" s="169"/>
      <c r="M492" s="174"/>
      <c r="N492" s="169"/>
      <c r="O492" s="169"/>
      <c r="P492" s="174"/>
      <c r="Q492" s="169"/>
      <c r="R492" s="169"/>
      <c r="S492" s="174"/>
      <c r="T492" s="169"/>
      <c r="U492" s="169"/>
      <c r="V492" s="174"/>
      <c r="W492" s="169"/>
      <c r="X492" s="169"/>
      <c r="Y492" s="174"/>
      <c r="Z492" s="169"/>
      <c r="AA492" s="169"/>
      <c r="AB492" s="174"/>
      <c r="AC492" s="169"/>
      <c r="AD492" s="169"/>
      <c r="AE492" s="174"/>
      <c r="AF492" s="169"/>
      <c r="AG492" s="169"/>
      <c r="AH492" s="174"/>
      <c r="AI492" s="169"/>
      <c r="AJ492" s="169"/>
      <c r="AK492" s="174"/>
      <c r="AL492" s="169"/>
      <c r="AM492" s="169"/>
      <c r="AN492" s="174"/>
      <c r="AO492" s="169"/>
      <c r="AP492" s="169"/>
      <c r="AQ492" s="174"/>
      <c r="AR492" s="313"/>
    </row>
    <row r="493" spans="1:44" ht="30.05" customHeight="1" x14ac:dyDescent="0.25">
      <c r="A493" s="314"/>
      <c r="B493" s="315"/>
      <c r="C493" s="315"/>
      <c r="D493" s="173" t="s">
        <v>272</v>
      </c>
      <c r="E493" s="170">
        <f t="shared" si="1299"/>
        <v>0</v>
      </c>
      <c r="F493" s="170">
        <f t="shared" si="1300"/>
        <v>0</v>
      </c>
      <c r="G493" s="170" t="e">
        <f t="shared" si="1301"/>
        <v>#DIV/0!</v>
      </c>
      <c r="H493" s="169"/>
      <c r="I493" s="169"/>
      <c r="J493" s="174"/>
      <c r="K493" s="169"/>
      <c r="L493" s="169"/>
      <c r="M493" s="174"/>
      <c r="N493" s="169"/>
      <c r="O493" s="169"/>
      <c r="P493" s="174"/>
      <c r="Q493" s="169"/>
      <c r="R493" s="169"/>
      <c r="S493" s="174"/>
      <c r="T493" s="169"/>
      <c r="U493" s="169"/>
      <c r="V493" s="174"/>
      <c r="W493" s="169"/>
      <c r="X493" s="169"/>
      <c r="Y493" s="174"/>
      <c r="Z493" s="169"/>
      <c r="AA493" s="169"/>
      <c r="AB493" s="174"/>
      <c r="AC493" s="169"/>
      <c r="AD493" s="169"/>
      <c r="AE493" s="174"/>
      <c r="AF493" s="169"/>
      <c r="AG493" s="169"/>
      <c r="AH493" s="174"/>
      <c r="AI493" s="169"/>
      <c r="AJ493" s="169"/>
      <c r="AK493" s="174"/>
      <c r="AL493" s="169"/>
      <c r="AM493" s="169"/>
      <c r="AN493" s="174"/>
      <c r="AO493" s="169"/>
      <c r="AP493" s="169"/>
      <c r="AQ493" s="174"/>
      <c r="AR493" s="313"/>
    </row>
    <row r="494" spans="1:44" s="116" customFormat="1" ht="22.25" customHeight="1" x14ac:dyDescent="0.3">
      <c r="A494" s="314" t="s">
        <v>377</v>
      </c>
      <c r="B494" s="314"/>
      <c r="C494" s="314"/>
      <c r="D494" s="176" t="s">
        <v>41</v>
      </c>
      <c r="E494" s="170">
        <f t="shared" si="1299"/>
        <v>0</v>
      </c>
      <c r="F494" s="170">
        <f t="shared" si="1300"/>
        <v>0</v>
      </c>
      <c r="G494" s="170" t="e">
        <f t="shared" si="1301"/>
        <v>#DIV/0!</v>
      </c>
      <c r="H494" s="170">
        <f>SUM(H495:H497)</f>
        <v>0</v>
      </c>
      <c r="I494" s="170">
        <f t="shared" ref="I494" si="1337">SUM(I495:I497)</f>
        <v>0</v>
      </c>
      <c r="J494" s="170">
        <f t="shared" ref="J494" si="1338">SUM(J495:J497)</f>
        <v>0</v>
      </c>
      <c r="K494" s="170">
        <f t="shared" ref="K494" si="1339">SUM(K495:K497)</f>
        <v>0</v>
      </c>
      <c r="L494" s="170">
        <f t="shared" ref="L494" si="1340">SUM(L495:L497)</f>
        <v>0</v>
      </c>
      <c r="M494" s="170">
        <f t="shared" ref="M494" si="1341">SUM(M495:M497)</f>
        <v>0</v>
      </c>
      <c r="N494" s="170">
        <f t="shared" ref="N494" si="1342">SUM(N495:N497)</f>
        <v>0</v>
      </c>
      <c r="O494" s="170">
        <f t="shared" ref="O494" si="1343">SUM(O495:O497)</f>
        <v>0</v>
      </c>
      <c r="P494" s="170">
        <f t="shared" ref="P494" si="1344">SUM(P495:P497)</f>
        <v>0</v>
      </c>
      <c r="Q494" s="170">
        <f t="shared" ref="Q494" si="1345">SUM(Q495:Q497)</f>
        <v>0</v>
      </c>
      <c r="R494" s="170">
        <f t="shared" ref="R494" si="1346">SUM(R495:R497)</f>
        <v>0</v>
      </c>
      <c r="S494" s="170">
        <f t="shared" ref="S494" si="1347">SUM(S495:S497)</f>
        <v>0</v>
      </c>
      <c r="T494" s="170">
        <f t="shared" ref="T494" si="1348">SUM(T495:T497)</f>
        <v>0</v>
      </c>
      <c r="U494" s="170">
        <f t="shared" ref="U494" si="1349">SUM(U495:U497)</f>
        <v>0</v>
      </c>
      <c r="V494" s="170">
        <f t="shared" ref="V494" si="1350">SUM(V495:V497)</f>
        <v>0</v>
      </c>
      <c r="W494" s="170">
        <f t="shared" ref="W494" si="1351">SUM(W495:W497)</f>
        <v>0</v>
      </c>
      <c r="X494" s="170">
        <f t="shared" ref="X494" si="1352">SUM(X495:X497)</f>
        <v>0</v>
      </c>
      <c r="Y494" s="170">
        <f t="shared" ref="Y494" si="1353">SUM(Y495:Y497)</f>
        <v>0</v>
      </c>
      <c r="Z494" s="170">
        <f t="shared" ref="Z494" si="1354">SUM(Z495:Z497)</f>
        <v>0</v>
      </c>
      <c r="AA494" s="170">
        <f t="shared" ref="AA494" si="1355">SUM(AA495:AA497)</f>
        <v>0</v>
      </c>
      <c r="AB494" s="170">
        <f t="shared" ref="AB494" si="1356">SUM(AB495:AB497)</f>
        <v>0</v>
      </c>
      <c r="AC494" s="170">
        <f t="shared" ref="AC494" si="1357">SUM(AC495:AC497)</f>
        <v>0</v>
      </c>
      <c r="AD494" s="170">
        <f t="shared" ref="AD494" si="1358">SUM(AD495:AD497)</f>
        <v>0</v>
      </c>
      <c r="AE494" s="170">
        <f t="shared" ref="AE494" si="1359">SUM(AE495:AE497)</f>
        <v>0</v>
      </c>
      <c r="AF494" s="170">
        <f t="shared" ref="AF494" si="1360">SUM(AF495:AF497)</f>
        <v>0</v>
      </c>
      <c r="AG494" s="170">
        <f t="shared" ref="AG494" si="1361">SUM(AG495:AG497)</f>
        <v>0</v>
      </c>
      <c r="AH494" s="170">
        <f t="shared" ref="AH494" si="1362">SUM(AH495:AH497)</f>
        <v>0</v>
      </c>
      <c r="AI494" s="170">
        <f t="shared" ref="AI494" si="1363">SUM(AI495:AI497)</f>
        <v>0</v>
      </c>
      <c r="AJ494" s="170">
        <f t="shared" ref="AJ494" si="1364">SUM(AJ495:AJ497)</f>
        <v>0</v>
      </c>
      <c r="AK494" s="170">
        <f t="shared" ref="AK494" si="1365">SUM(AK495:AK497)</f>
        <v>0</v>
      </c>
      <c r="AL494" s="170">
        <f t="shared" ref="AL494" si="1366">SUM(AL495:AL497)</f>
        <v>0</v>
      </c>
      <c r="AM494" s="170">
        <f t="shared" ref="AM494" si="1367">SUM(AM495:AM497)</f>
        <v>0</v>
      </c>
      <c r="AN494" s="170">
        <f t="shared" ref="AN494" si="1368">SUM(AN495:AN497)</f>
        <v>0</v>
      </c>
      <c r="AO494" s="170">
        <f t="shared" ref="AO494" si="1369">SUM(AO495:AO497)</f>
        <v>0</v>
      </c>
      <c r="AP494" s="170">
        <f t="shared" ref="AP494" si="1370">SUM(AP495:AP497)</f>
        <v>0</v>
      </c>
      <c r="AQ494" s="170">
        <f t="shared" ref="AQ494" si="1371">SUM(AQ495:AQ497)</f>
        <v>0</v>
      </c>
      <c r="AR494" s="313"/>
    </row>
    <row r="495" spans="1:44" x14ac:dyDescent="0.3">
      <c r="A495" s="314"/>
      <c r="B495" s="314"/>
      <c r="C495" s="314"/>
      <c r="D495" s="172" t="s">
        <v>37</v>
      </c>
      <c r="E495" s="170">
        <f t="shared" si="1299"/>
        <v>0</v>
      </c>
      <c r="F495" s="170">
        <f t="shared" si="1300"/>
        <v>0</v>
      </c>
      <c r="G495" s="170" t="e">
        <f t="shared" si="1301"/>
        <v>#DIV/0!</v>
      </c>
      <c r="H495" s="169"/>
      <c r="I495" s="169"/>
      <c r="J495" s="174"/>
      <c r="K495" s="169"/>
      <c r="L495" s="169"/>
      <c r="M495" s="174"/>
      <c r="N495" s="169"/>
      <c r="O495" s="169"/>
      <c r="P495" s="174"/>
      <c r="Q495" s="169"/>
      <c r="R495" s="169"/>
      <c r="S495" s="174"/>
      <c r="T495" s="169"/>
      <c r="U495" s="169"/>
      <c r="V495" s="174"/>
      <c r="W495" s="169"/>
      <c r="X495" s="169"/>
      <c r="Y495" s="174"/>
      <c r="Z495" s="169"/>
      <c r="AA495" s="169"/>
      <c r="AB495" s="174"/>
      <c r="AC495" s="169"/>
      <c r="AD495" s="169"/>
      <c r="AE495" s="174"/>
      <c r="AF495" s="169"/>
      <c r="AG495" s="169"/>
      <c r="AH495" s="174"/>
      <c r="AI495" s="169"/>
      <c r="AJ495" s="169"/>
      <c r="AK495" s="169"/>
      <c r="AL495" s="169"/>
      <c r="AM495" s="169"/>
      <c r="AN495" s="174"/>
      <c r="AO495" s="169"/>
      <c r="AP495" s="169"/>
      <c r="AQ495" s="174"/>
      <c r="AR495" s="313"/>
    </row>
    <row r="496" spans="1:44" ht="31.15" customHeight="1" x14ac:dyDescent="0.3">
      <c r="A496" s="314"/>
      <c r="B496" s="314"/>
      <c r="C496" s="314"/>
      <c r="D496" s="172" t="s">
        <v>2</v>
      </c>
      <c r="E496" s="170">
        <f t="shared" si="1299"/>
        <v>0</v>
      </c>
      <c r="F496" s="170">
        <f t="shared" si="1300"/>
        <v>0</v>
      </c>
      <c r="G496" s="170" t="e">
        <f t="shared" si="1301"/>
        <v>#DIV/0!</v>
      </c>
      <c r="H496" s="169"/>
      <c r="I496" s="169"/>
      <c r="J496" s="174"/>
      <c r="K496" s="169"/>
      <c r="L496" s="169"/>
      <c r="M496" s="174"/>
      <c r="N496" s="169"/>
      <c r="O496" s="169"/>
      <c r="P496" s="174"/>
      <c r="Q496" s="169"/>
      <c r="R496" s="169"/>
      <c r="S496" s="174"/>
      <c r="T496" s="169"/>
      <c r="U496" s="169"/>
      <c r="V496" s="174"/>
      <c r="W496" s="169"/>
      <c r="X496" s="169"/>
      <c r="Y496" s="174"/>
      <c r="Z496" s="169"/>
      <c r="AA496" s="169"/>
      <c r="AB496" s="174"/>
      <c r="AC496" s="169"/>
      <c r="AD496" s="169"/>
      <c r="AE496" s="174"/>
      <c r="AF496" s="169"/>
      <c r="AG496" s="169"/>
      <c r="AH496" s="174"/>
      <c r="AI496" s="169"/>
      <c r="AJ496" s="169"/>
      <c r="AK496" s="174"/>
      <c r="AL496" s="169"/>
      <c r="AM496" s="169"/>
      <c r="AN496" s="174"/>
      <c r="AO496" s="169"/>
      <c r="AP496" s="169"/>
      <c r="AQ496" s="174"/>
      <c r="AR496" s="313"/>
    </row>
    <row r="497" spans="1:44" ht="21.8" customHeight="1" x14ac:dyDescent="0.3">
      <c r="A497" s="314"/>
      <c r="B497" s="314"/>
      <c r="C497" s="314"/>
      <c r="D497" s="172" t="s">
        <v>43</v>
      </c>
      <c r="E497" s="170">
        <f t="shared" si="1299"/>
        <v>0</v>
      </c>
      <c r="F497" s="170">
        <f t="shared" si="1300"/>
        <v>0</v>
      </c>
      <c r="G497" s="170" t="e">
        <f t="shared" si="1301"/>
        <v>#DIV/0!</v>
      </c>
      <c r="H497" s="169"/>
      <c r="I497" s="169"/>
      <c r="J497" s="174"/>
      <c r="K497" s="169"/>
      <c r="L497" s="169"/>
      <c r="M497" s="174"/>
      <c r="N497" s="169"/>
      <c r="O497" s="169"/>
      <c r="P497" s="174"/>
      <c r="Q497" s="169"/>
      <c r="R497" s="169"/>
      <c r="S497" s="174"/>
      <c r="T497" s="169"/>
      <c r="U497" s="169"/>
      <c r="V497" s="174"/>
      <c r="W497" s="169"/>
      <c r="X497" s="169"/>
      <c r="Y497" s="174"/>
      <c r="Z497" s="169"/>
      <c r="AA497" s="169"/>
      <c r="AB497" s="174"/>
      <c r="AC497" s="169"/>
      <c r="AD497" s="169"/>
      <c r="AE497" s="174"/>
      <c r="AF497" s="169"/>
      <c r="AG497" s="169"/>
      <c r="AH497" s="174"/>
      <c r="AI497" s="169"/>
      <c r="AJ497" s="169"/>
      <c r="AK497" s="174"/>
      <c r="AL497" s="169"/>
      <c r="AM497" s="169"/>
      <c r="AN497" s="174"/>
      <c r="AO497" s="169"/>
      <c r="AP497" s="169"/>
      <c r="AQ497" s="174"/>
      <c r="AR497" s="313"/>
    </row>
    <row r="498" spans="1:44" ht="30.05" customHeight="1" x14ac:dyDescent="0.25">
      <c r="A498" s="314"/>
      <c r="B498" s="314"/>
      <c r="C498" s="314"/>
      <c r="D498" s="173" t="s">
        <v>272</v>
      </c>
      <c r="E498" s="170">
        <f t="shared" si="1299"/>
        <v>0</v>
      </c>
      <c r="F498" s="170">
        <f t="shared" si="1300"/>
        <v>0</v>
      </c>
      <c r="G498" s="170" t="e">
        <f t="shared" si="1301"/>
        <v>#DIV/0!</v>
      </c>
      <c r="H498" s="169"/>
      <c r="I498" s="169"/>
      <c r="J498" s="174"/>
      <c r="K498" s="169"/>
      <c r="L498" s="169"/>
      <c r="M498" s="174"/>
      <c r="N498" s="169"/>
      <c r="O498" s="169"/>
      <c r="P498" s="174"/>
      <c r="Q498" s="169"/>
      <c r="R498" s="169"/>
      <c r="S498" s="174"/>
      <c r="T498" s="169"/>
      <c r="U498" s="169"/>
      <c r="V498" s="174"/>
      <c r="W498" s="169"/>
      <c r="X498" s="169"/>
      <c r="Y498" s="174"/>
      <c r="Z498" s="169"/>
      <c r="AA498" s="169"/>
      <c r="AB498" s="174"/>
      <c r="AC498" s="169"/>
      <c r="AD498" s="169"/>
      <c r="AE498" s="174"/>
      <c r="AF498" s="169"/>
      <c r="AG498" s="169"/>
      <c r="AH498" s="174"/>
      <c r="AI498" s="169"/>
      <c r="AJ498" s="169"/>
      <c r="AK498" s="174"/>
      <c r="AL498" s="169"/>
      <c r="AM498" s="169"/>
      <c r="AN498" s="174"/>
      <c r="AO498" s="169"/>
      <c r="AP498" s="169"/>
      <c r="AQ498" s="174"/>
      <c r="AR498" s="313"/>
    </row>
    <row r="499" spans="1:44" ht="21" customHeight="1" x14ac:dyDescent="0.3">
      <c r="A499" s="347" t="s">
        <v>372</v>
      </c>
      <c r="B499" s="347"/>
      <c r="C499" s="347"/>
      <c r="D499" s="176" t="s">
        <v>41</v>
      </c>
      <c r="E499" s="170">
        <f t="shared" si="1299"/>
        <v>0</v>
      </c>
      <c r="F499" s="170">
        <f t="shared" si="1300"/>
        <v>0</v>
      </c>
      <c r="G499" s="170" t="e">
        <f t="shared" si="1301"/>
        <v>#DIV/0!</v>
      </c>
      <c r="H499" s="170">
        <f>SUM(H500:H502)</f>
        <v>0</v>
      </c>
      <c r="I499" s="170">
        <f t="shared" ref="I499" si="1372">SUM(I500:I502)</f>
        <v>0</v>
      </c>
      <c r="J499" s="170">
        <f t="shared" ref="J499" si="1373">SUM(J500:J502)</f>
        <v>0</v>
      </c>
      <c r="K499" s="170">
        <f t="shared" ref="K499" si="1374">SUM(K500:K502)</f>
        <v>0</v>
      </c>
      <c r="L499" s="170">
        <f t="shared" ref="L499" si="1375">SUM(L500:L502)</f>
        <v>0</v>
      </c>
      <c r="M499" s="170">
        <f t="shared" ref="M499" si="1376">SUM(M500:M502)</f>
        <v>0</v>
      </c>
      <c r="N499" s="170">
        <f t="shared" ref="N499" si="1377">SUM(N500:N502)</f>
        <v>0</v>
      </c>
      <c r="O499" s="170">
        <f t="shared" ref="O499" si="1378">SUM(O500:O502)</f>
        <v>0</v>
      </c>
      <c r="P499" s="170">
        <f t="shared" ref="P499" si="1379">SUM(P500:P502)</f>
        <v>0</v>
      </c>
      <c r="Q499" s="170">
        <f t="shared" ref="Q499" si="1380">SUM(Q500:Q502)</f>
        <v>0</v>
      </c>
      <c r="R499" s="170">
        <f t="shared" ref="R499" si="1381">SUM(R500:R502)</f>
        <v>0</v>
      </c>
      <c r="S499" s="170">
        <f t="shared" ref="S499" si="1382">SUM(S500:S502)</f>
        <v>0</v>
      </c>
      <c r="T499" s="170">
        <f t="shared" ref="T499" si="1383">SUM(T500:T502)</f>
        <v>0</v>
      </c>
      <c r="U499" s="170">
        <f t="shared" ref="U499" si="1384">SUM(U500:U502)</f>
        <v>0</v>
      </c>
      <c r="V499" s="170">
        <f t="shared" ref="V499" si="1385">SUM(V500:V502)</f>
        <v>0</v>
      </c>
      <c r="W499" s="170">
        <f t="shared" ref="W499" si="1386">SUM(W500:W502)</f>
        <v>0</v>
      </c>
      <c r="X499" s="170">
        <f t="shared" ref="X499" si="1387">SUM(X500:X502)</f>
        <v>0</v>
      </c>
      <c r="Y499" s="170">
        <f t="shared" ref="Y499" si="1388">SUM(Y500:Y502)</f>
        <v>0</v>
      </c>
      <c r="Z499" s="170">
        <f t="shared" ref="Z499" si="1389">SUM(Z500:Z502)</f>
        <v>0</v>
      </c>
      <c r="AA499" s="170">
        <f t="shared" ref="AA499" si="1390">SUM(AA500:AA502)</f>
        <v>0</v>
      </c>
      <c r="AB499" s="170">
        <f t="shared" ref="AB499" si="1391">SUM(AB500:AB502)</f>
        <v>0</v>
      </c>
      <c r="AC499" s="170">
        <f t="shared" ref="AC499" si="1392">SUM(AC500:AC502)</f>
        <v>0</v>
      </c>
      <c r="AD499" s="170">
        <f t="shared" ref="AD499" si="1393">SUM(AD500:AD502)</f>
        <v>0</v>
      </c>
      <c r="AE499" s="170">
        <f t="shared" ref="AE499" si="1394">SUM(AE500:AE502)</f>
        <v>0</v>
      </c>
      <c r="AF499" s="170">
        <f t="shared" ref="AF499" si="1395">SUM(AF500:AF502)</f>
        <v>0</v>
      </c>
      <c r="AG499" s="170">
        <f t="shared" ref="AG499" si="1396">SUM(AG500:AG502)</f>
        <v>0</v>
      </c>
      <c r="AH499" s="170">
        <f t="shared" ref="AH499" si="1397">SUM(AH500:AH502)</f>
        <v>0</v>
      </c>
      <c r="AI499" s="170">
        <f t="shared" ref="AI499" si="1398">SUM(AI500:AI502)</f>
        <v>0</v>
      </c>
      <c r="AJ499" s="170">
        <f t="shared" ref="AJ499" si="1399">SUM(AJ500:AJ502)</f>
        <v>0</v>
      </c>
      <c r="AK499" s="170">
        <f t="shared" ref="AK499" si="1400">SUM(AK500:AK502)</f>
        <v>0</v>
      </c>
      <c r="AL499" s="170">
        <f t="shared" ref="AL499" si="1401">SUM(AL500:AL502)</f>
        <v>0</v>
      </c>
      <c r="AM499" s="170">
        <f t="shared" ref="AM499" si="1402">SUM(AM500:AM502)</f>
        <v>0</v>
      </c>
      <c r="AN499" s="170">
        <f t="shared" ref="AN499" si="1403">SUM(AN500:AN502)</f>
        <v>0</v>
      </c>
      <c r="AO499" s="170">
        <f t="shared" ref="AO499" si="1404">SUM(AO500:AO502)</f>
        <v>0</v>
      </c>
      <c r="AP499" s="170">
        <f t="shared" ref="AP499" si="1405">SUM(AP500:AP502)</f>
        <v>0</v>
      </c>
      <c r="AQ499" s="170">
        <f t="shared" ref="AQ499" si="1406">SUM(AQ500:AQ502)</f>
        <v>0</v>
      </c>
      <c r="AR499" s="345"/>
    </row>
    <row r="500" spans="1:44" x14ac:dyDescent="0.3">
      <c r="A500" s="347"/>
      <c r="B500" s="347"/>
      <c r="C500" s="347"/>
      <c r="D500" s="172" t="s">
        <v>37</v>
      </c>
      <c r="E500" s="170">
        <f t="shared" si="1299"/>
        <v>0</v>
      </c>
      <c r="F500" s="170">
        <f t="shared" si="1300"/>
        <v>0</v>
      </c>
      <c r="G500" s="170" t="e">
        <f t="shared" si="1301"/>
        <v>#DIV/0!</v>
      </c>
      <c r="H500" s="169">
        <f>H495</f>
        <v>0</v>
      </c>
      <c r="I500" s="169">
        <f t="shared" ref="I500:AQ500" si="1407">I495</f>
        <v>0</v>
      </c>
      <c r="J500" s="169">
        <f t="shared" si="1407"/>
        <v>0</v>
      </c>
      <c r="K500" s="169">
        <f t="shared" si="1407"/>
        <v>0</v>
      </c>
      <c r="L500" s="169">
        <f t="shared" si="1407"/>
        <v>0</v>
      </c>
      <c r="M500" s="169">
        <f t="shared" si="1407"/>
        <v>0</v>
      </c>
      <c r="N500" s="169">
        <f t="shared" si="1407"/>
        <v>0</v>
      </c>
      <c r="O500" s="169">
        <f t="shared" si="1407"/>
        <v>0</v>
      </c>
      <c r="P500" s="169">
        <f t="shared" si="1407"/>
        <v>0</v>
      </c>
      <c r="Q500" s="169">
        <f t="shared" si="1407"/>
        <v>0</v>
      </c>
      <c r="R500" s="169">
        <f t="shared" si="1407"/>
        <v>0</v>
      </c>
      <c r="S500" s="169">
        <f t="shared" si="1407"/>
        <v>0</v>
      </c>
      <c r="T500" s="169">
        <f t="shared" si="1407"/>
        <v>0</v>
      </c>
      <c r="U500" s="169">
        <f t="shared" si="1407"/>
        <v>0</v>
      </c>
      <c r="V500" s="169">
        <f t="shared" si="1407"/>
        <v>0</v>
      </c>
      <c r="W500" s="169">
        <f t="shared" si="1407"/>
        <v>0</v>
      </c>
      <c r="X500" s="169">
        <f t="shared" si="1407"/>
        <v>0</v>
      </c>
      <c r="Y500" s="169">
        <f t="shared" si="1407"/>
        <v>0</v>
      </c>
      <c r="Z500" s="169">
        <f t="shared" si="1407"/>
        <v>0</v>
      </c>
      <c r="AA500" s="169">
        <f t="shared" si="1407"/>
        <v>0</v>
      </c>
      <c r="AB500" s="169">
        <f t="shared" si="1407"/>
        <v>0</v>
      </c>
      <c r="AC500" s="169">
        <f t="shared" si="1407"/>
        <v>0</v>
      </c>
      <c r="AD500" s="169">
        <f t="shared" si="1407"/>
        <v>0</v>
      </c>
      <c r="AE500" s="169">
        <f t="shared" si="1407"/>
        <v>0</v>
      </c>
      <c r="AF500" s="169">
        <f t="shared" si="1407"/>
        <v>0</v>
      </c>
      <c r="AG500" s="169">
        <f t="shared" si="1407"/>
        <v>0</v>
      </c>
      <c r="AH500" s="169">
        <f t="shared" si="1407"/>
        <v>0</v>
      </c>
      <c r="AI500" s="169">
        <f t="shared" si="1407"/>
        <v>0</v>
      </c>
      <c r="AJ500" s="169">
        <f t="shared" si="1407"/>
        <v>0</v>
      </c>
      <c r="AK500" s="169">
        <f t="shared" si="1407"/>
        <v>0</v>
      </c>
      <c r="AL500" s="169">
        <f t="shared" si="1407"/>
        <v>0</v>
      </c>
      <c r="AM500" s="169">
        <f t="shared" si="1407"/>
        <v>0</v>
      </c>
      <c r="AN500" s="169">
        <f t="shared" si="1407"/>
        <v>0</v>
      </c>
      <c r="AO500" s="169">
        <f t="shared" si="1407"/>
        <v>0</v>
      </c>
      <c r="AP500" s="169">
        <f t="shared" si="1407"/>
        <v>0</v>
      </c>
      <c r="AQ500" s="169">
        <f t="shared" si="1407"/>
        <v>0</v>
      </c>
      <c r="AR500" s="345"/>
    </row>
    <row r="501" spans="1:44" ht="33.049999999999997" customHeight="1" x14ac:dyDescent="0.3">
      <c r="A501" s="347"/>
      <c r="B501" s="347"/>
      <c r="C501" s="347"/>
      <c r="D501" s="172" t="s">
        <v>2</v>
      </c>
      <c r="E501" s="170">
        <f t="shared" si="1299"/>
        <v>0</v>
      </c>
      <c r="F501" s="170">
        <f t="shared" si="1300"/>
        <v>0</v>
      </c>
      <c r="G501" s="170" t="e">
        <f t="shared" si="1301"/>
        <v>#DIV/0!</v>
      </c>
      <c r="H501" s="169">
        <f t="shared" ref="H501:AQ501" si="1408">H496</f>
        <v>0</v>
      </c>
      <c r="I501" s="169">
        <f t="shared" si="1408"/>
        <v>0</v>
      </c>
      <c r="J501" s="169">
        <f t="shared" si="1408"/>
        <v>0</v>
      </c>
      <c r="K501" s="169">
        <f t="shared" si="1408"/>
        <v>0</v>
      </c>
      <c r="L501" s="169">
        <f t="shared" si="1408"/>
        <v>0</v>
      </c>
      <c r="M501" s="169">
        <f t="shared" si="1408"/>
        <v>0</v>
      </c>
      <c r="N501" s="169">
        <f t="shared" si="1408"/>
        <v>0</v>
      </c>
      <c r="O501" s="169">
        <f t="shared" si="1408"/>
        <v>0</v>
      </c>
      <c r="P501" s="169">
        <f t="shared" si="1408"/>
        <v>0</v>
      </c>
      <c r="Q501" s="169">
        <f t="shared" si="1408"/>
        <v>0</v>
      </c>
      <c r="R501" s="169">
        <f t="shared" si="1408"/>
        <v>0</v>
      </c>
      <c r="S501" s="169">
        <f t="shared" si="1408"/>
        <v>0</v>
      </c>
      <c r="T501" s="169">
        <f t="shared" si="1408"/>
        <v>0</v>
      </c>
      <c r="U501" s="169">
        <f t="shared" si="1408"/>
        <v>0</v>
      </c>
      <c r="V501" s="169">
        <f t="shared" si="1408"/>
        <v>0</v>
      </c>
      <c r="W501" s="169">
        <f t="shared" si="1408"/>
        <v>0</v>
      </c>
      <c r="X501" s="169">
        <f t="shared" si="1408"/>
        <v>0</v>
      </c>
      <c r="Y501" s="169">
        <f t="shared" si="1408"/>
        <v>0</v>
      </c>
      <c r="Z501" s="169">
        <f t="shared" si="1408"/>
        <v>0</v>
      </c>
      <c r="AA501" s="169">
        <f t="shared" si="1408"/>
        <v>0</v>
      </c>
      <c r="AB501" s="169">
        <f t="shared" si="1408"/>
        <v>0</v>
      </c>
      <c r="AC501" s="169">
        <f t="shared" si="1408"/>
        <v>0</v>
      </c>
      <c r="AD501" s="169">
        <f t="shared" si="1408"/>
        <v>0</v>
      </c>
      <c r="AE501" s="169">
        <f t="shared" si="1408"/>
        <v>0</v>
      </c>
      <c r="AF501" s="169">
        <f t="shared" si="1408"/>
        <v>0</v>
      </c>
      <c r="AG501" s="169">
        <f t="shared" si="1408"/>
        <v>0</v>
      </c>
      <c r="AH501" s="169">
        <f t="shared" si="1408"/>
        <v>0</v>
      </c>
      <c r="AI501" s="169">
        <f t="shared" si="1408"/>
        <v>0</v>
      </c>
      <c r="AJ501" s="169">
        <f t="shared" si="1408"/>
        <v>0</v>
      </c>
      <c r="AK501" s="169">
        <f t="shared" si="1408"/>
        <v>0</v>
      </c>
      <c r="AL501" s="169">
        <f t="shared" si="1408"/>
        <v>0</v>
      </c>
      <c r="AM501" s="169">
        <f t="shared" si="1408"/>
        <v>0</v>
      </c>
      <c r="AN501" s="169">
        <f t="shared" si="1408"/>
        <v>0</v>
      </c>
      <c r="AO501" s="169">
        <f t="shared" si="1408"/>
        <v>0</v>
      </c>
      <c r="AP501" s="169">
        <f t="shared" si="1408"/>
        <v>0</v>
      </c>
      <c r="AQ501" s="169">
        <f t="shared" si="1408"/>
        <v>0</v>
      </c>
      <c r="AR501" s="345"/>
    </row>
    <row r="502" spans="1:44" ht="21" customHeight="1" x14ac:dyDescent="0.3">
      <c r="A502" s="347"/>
      <c r="B502" s="347"/>
      <c r="C502" s="347"/>
      <c r="D502" s="172" t="s">
        <v>43</v>
      </c>
      <c r="E502" s="170">
        <f t="shared" si="1299"/>
        <v>0</v>
      </c>
      <c r="F502" s="170">
        <f t="shared" si="1300"/>
        <v>0</v>
      </c>
      <c r="G502" s="170" t="e">
        <f t="shared" si="1301"/>
        <v>#DIV/0!</v>
      </c>
      <c r="H502" s="169">
        <f t="shared" ref="H502:AQ502" si="1409">H497</f>
        <v>0</v>
      </c>
      <c r="I502" s="169">
        <f t="shared" si="1409"/>
        <v>0</v>
      </c>
      <c r="J502" s="169">
        <f t="shared" si="1409"/>
        <v>0</v>
      </c>
      <c r="K502" s="169">
        <f t="shared" si="1409"/>
        <v>0</v>
      </c>
      <c r="L502" s="169">
        <f t="shared" si="1409"/>
        <v>0</v>
      </c>
      <c r="M502" s="169">
        <f t="shared" si="1409"/>
        <v>0</v>
      </c>
      <c r="N502" s="169">
        <f t="shared" si="1409"/>
        <v>0</v>
      </c>
      <c r="O502" s="169">
        <f t="shared" si="1409"/>
        <v>0</v>
      </c>
      <c r="P502" s="169">
        <f t="shared" si="1409"/>
        <v>0</v>
      </c>
      <c r="Q502" s="169">
        <f t="shared" si="1409"/>
        <v>0</v>
      </c>
      <c r="R502" s="169">
        <f t="shared" si="1409"/>
        <v>0</v>
      </c>
      <c r="S502" s="169">
        <f t="shared" si="1409"/>
        <v>0</v>
      </c>
      <c r="T502" s="169">
        <f t="shared" si="1409"/>
        <v>0</v>
      </c>
      <c r="U502" s="169">
        <f t="shared" si="1409"/>
        <v>0</v>
      </c>
      <c r="V502" s="169">
        <f t="shared" si="1409"/>
        <v>0</v>
      </c>
      <c r="W502" s="169">
        <f t="shared" si="1409"/>
        <v>0</v>
      </c>
      <c r="X502" s="169">
        <f t="shared" si="1409"/>
        <v>0</v>
      </c>
      <c r="Y502" s="169">
        <f t="shared" si="1409"/>
        <v>0</v>
      </c>
      <c r="Z502" s="169">
        <f t="shared" si="1409"/>
        <v>0</v>
      </c>
      <c r="AA502" s="169">
        <f t="shared" si="1409"/>
        <v>0</v>
      </c>
      <c r="AB502" s="169">
        <f t="shared" si="1409"/>
        <v>0</v>
      </c>
      <c r="AC502" s="169">
        <f t="shared" si="1409"/>
        <v>0</v>
      </c>
      <c r="AD502" s="169">
        <f t="shared" si="1409"/>
        <v>0</v>
      </c>
      <c r="AE502" s="169">
        <f t="shared" si="1409"/>
        <v>0</v>
      </c>
      <c r="AF502" s="169">
        <f t="shared" si="1409"/>
        <v>0</v>
      </c>
      <c r="AG502" s="169">
        <f t="shared" si="1409"/>
        <v>0</v>
      </c>
      <c r="AH502" s="169">
        <f t="shared" si="1409"/>
        <v>0</v>
      </c>
      <c r="AI502" s="169">
        <f t="shared" si="1409"/>
        <v>0</v>
      </c>
      <c r="AJ502" s="169">
        <f t="shared" si="1409"/>
        <v>0</v>
      </c>
      <c r="AK502" s="169">
        <f t="shared" si="1409"/>
        <v>0</v>
      </c>
      <c r="AL502" s="169">
        <f t="shared" si="1409"/>
        <v>0</v>
      </c>
      <c r="AM502" s="169">
        <f t="shared" si="1409"/>
        <v>0</v>
      </c>
      <c r="AN502" s="169">
        <f t="shared" si="1409"/>
        <v>0</v>
      </c>
      <c r="AO502" s="169">
        <f t="shared" si="1409"/>
        <v>0</v>
      </c>
      <c r="AP502" s="169">
        <f t="shared" si="1409"/>
        <v>0</v>
      </c>
      <c r="AQ502" s="169">
        <f t="shared" si="1409"/>
        <v>0</v>
      </c>
      <c r="AR502" s="345"/>
    </row>
    <row r="503" spans="1:44" ht="29" customHeight="1" x14ac:dyDescent="0.25">
      <c r="A503" s="347"/>
      <c r="B503" s="347"/>
      <c r="C503" s="347"/>
      <c r="D503" s="173" t="s">
        <v>272</v>
      </c>
      <c r="E503" s="170">
        <f t="shared" si="1299"/>
        <v>0</v>
      </c>
      <c r="F503" s="170">
        <f t="shared" si="1300"/>
        <v>0</v>
      </c>
      <c r="G503" s="170" t="e">
        <f t="shared" si="1301"/>
        <v>#DIV/0!</v>
      </c>
      <c r="H503" s="169">
        <f t="shared" ref="H503:AQ503" si="1410">H498</f>
        <v>0</v>
      </c>
      <c r="I503" s="169">
        <f t="shared" si="1410"/>
        <v>0</v>
      </c>
      <c r="J503" s="169">
        <f t="shared" si="1410"/>
        <v>0</v>
      </c>
      <c r="K503" s="169">
        <f t="shared" si="1410"/>
        <v>0</v>
      </c>
      <c r="L503" s="169">
        <f t="shared" si="1410"/>
        <v>0</v>
      </c>
      <c r="M503" s="169">
        <f t="shared" si="1410"/>
        <v>0</v>
      </c>
      <c r="N503" s="169">
        <f t="shared" si="1410"/>
        <v>0</v>
      </c>
      <c r="O503" s="169">
        <f t="shared" si="1410"/>
        <v>0</v>
      </c>
      <c r="P503" s="169">
        <f t="shared" si="1410"/>
        <v>0</v>
      </c>
      <c r="Q503" s="169">
        <f t="shared" si="1410"/>
        <v>0</v>
      </c>
      <c r="R503" s="169">
        <f t="shared" si="1410"/>
        <v>0</v>
      </c>
      <c r="S503" s="169">
        <f t="shared" si="1410"/>
        <v>0</v>
      </c>
      <c r="T503" s="169">
        <f t="shared" si="1410"/>
        <v>0</v>
      </c>
      <c r="U503" s="169">
        <f t="shared" si="1410"/>
        <v>0</v>
      </c>
      <c r="V503" s="169">
        <f t="shared" si="1410"/>
        <v>0</v>
      </c>
      <c r="W503" s="169">
        <f t="shared" si="1410"/>
        <v>0</v>
      </c>
      <c r="X503" s="169">
        <f t="shared" si="1410"/>
        <v>0</v>
      </c>
      <c r="Y503" s="169">
        <f t="shared" si="1410"/>
        <v>0</v>
      </c>
      <c r="Z503" s="169">
        <f t="shared" si="1410"/>
        <v>0</v>
      </c>
      <c r="AA503" s="169">
        <f t="shared" si="1410"/>
        <v>0</v>
      </c>
      <c r="AB503" s="169">
        <f t="shared" si="1410"/>
        <v>0</v>
      </c>
      <c r="AC503" s="169">
        <f t="shared" si="1410"/>
        <v>0</v>
      </c>
      <c r="AD503" s="169">
        <f t="shared" si="1410"/>
        <v>0</v>
      </c>
      <c r="AE503" s="169">
        <f t="shared" si="1410"/>
        <v>0</v>
      </c>
      <c r="AF503" s="169">
        <f t="shared" si="1410"/>
        <v>0</v>
      </c>
      <c r="AG503" s="169">
        <f t="shared" si="1410"/>
        <v>0</v>
      </c>
      <c r="AH503" s="169">
        <f t="shared" si="1410"/>
        <v>0</v>
      </c>
      <c r="AI503" s="169">
        <f t="shared" si="1410"/>
        <v>0</v>
      </c>
      <c r="AJ503" s="169">
        <f t="shared" si="1410"/>
        <v>0</v>
      </c>
      <c r="AK503" s="169">
        <f t="shared" si="1410"/>
        <v>0</v>
      </c>
      <c r="AL503" s="169">
        <f t="shared" si="1410"/>
        <v>0</v>
      </c>
      <c r="AM503" s="169">
        <f t="shared" si="1410"/>
        <v>0</v>
      </c>
      <c r="AN503" s="169">
        <f t="shared" si="1410"/>
        <v>0</v>
      </c>
      <c r="AO503" s="169">
        <f t="shared" si="1410"/>
        <v>0</v>
      </c>
      <c r="AP503" s="169">
        <f t="shared" si="1410"/>
        <v>0</v>
      </c>
      <c r="AQ503" s="169">
        <f t="shared" si="1410"/>
        <v>0</v>
      </c>
      <c r="AR503" s="345"/>
    </row>
    <row r="504" spans="1:44" ht="29" customHeight="1" x14ac:dyDescent="0.3">
      <c r="A504" s="347" t="s">
        <v>282</v>
      </c>
      <c r="B504" s="347"/>
      <c r="C504" s="347"/>
      <c r="D504" s="176" t="s">
        <v>41</v>
      </c>
      <c r="E504" s="170">
        <f t="shared" si="1299"/>
        <v>0</v>
      </c>
      <c r="F504" s="170">
        <f t="shared" si="1300"/>
        <v>0</v>
      </c>
      <c r="G504" s="170" t="e">
        <f t="shared" si="1301"/>
        <v>#DIV/0!</v>
      </c>
      <c r="H504" s="170">
        <f>SUM(H505:H507)</f>
        <v>0</v>
      </c>
      <c r="I504" s="170">
        <f t="shared" ref="I504" si="1411">SUM(I505:I507)</f>
        <v>0</v>
      </c>
      <c r="J504" s="170">
        <f t="shared" ref="J504" si="1412">SUM(J505:J507)</f>
        <v>0</v>
      </c>
      <c r="K504" s="170">
        <f t="shared" ref="K504" si="1413">SUM(K505:K507)</f>
        <v>0</v>
      </c>
      <c r="L504" s="170">
        <f t="shared" ref="L504" si="1414">SUM(L505:L507)</f>
        <v>0</v>
      </c>
      <c r="M504" s="170">
        <f t="shared" ref="M504" si="1415">SUM(M505:M507)</f>
        <v>0</v>
      </c>
      <c r="N504" s="170">
        <f t="shared" ref="N504" si="1416">SUM(N505:N507)</f>
        <v>0</v>
      </c>
      <c r="O504" s="170">
        <f t="shared" ref="O504" si="1417">SUM(O505:O507)</f>
        <v>0</v>
      </c>
      <c r="P504" s="170">
        <f t="shared" ref="P504" si="1418">SUM(P505:P507)</f>
        <v>0</v>
      </c>
      <c r="Q504" s="170">
        <f t="shared" ref="Q504" si="1419">SUM(Q505:Q507)</f>
        <v>0</v>
      </c>
      <c r="R504" s="170">
        <f t="shared" ref="R504" si="1420">SUM(R505:R507)</f>
        <v>0</v>
      </c>
      <c r="S504" s="170">
        <f t="shared" ref="S504" si="1421">SUM(S505:S507)</f>
        <v>0</v>
      </c>
      <c r="T504" s="170">
        <f t="shared" ref="T504" si="1422">SUM(T505:T507)</f>
        <v>0</v>
      </c>
      <c r="U504" s="170">
        <f t="shared" ref="U504" si="1423">SUM(U505:U507)</f>
        <v>0</v>
      </c>
      <c r="V504" s="170">
        <f t="shared" ref="V504" si="1424">SUM(V505:V507)</f>
        <v>0</v>
      </c>
      <c r="W504" s="170">
        <f t="shared" ref="W504" si="1425">SUM(W505:W507)</f>
        <v>0</v>
      </c>
      <c r="X504" s="170">
        <f t="shared" ref="X504" si="1426">SUM(X505:X507)</f>
        <v>0</v>
      </c>
      <c r="Y504" s="170">
        <f t="shared" ref="Y504" si="1427">SUM(Y505:Y507)</f>
        <v>0</v>
      </c>
      <c r="Z504" s="170">
        <f t="shared" ref="Z504" si="1428">SUM(Z505:Z507)</f>
        <v>0</v>
      </c>
      <c r="AA504" s="170">
        <f t="shared" ref="AA504" si="1429">SUM(AA505:AA507)</f>
        <v>0</v>
      </c>
      <c r="AB504" s="170">
        <f t="shared" ref="AB504" si="1430">SUM(AB505:AB507)</f>
        <v>0</v>
      </c>
      <c r="AC504" s="170">
        <f t="shared" ref="AC504" si="1431">SUM(AC505:AC507)</f>
        <v>0</v>
      </c>
      <c r="AD504" s="170">
        <f t="shared" ref="AD504" si="1432">SUM(AD505:AD507)</f>
        <v>0</v>
      </c>
      <c r="AE504" s="170">
        <f t="shared" ref="AE504" si="1433">SUM(AE505:AE507)</f>
        <v>0</v>
      </c>
      <c r="AF504" s="170">
        <f t="shared" ref="AF504" si="1434">SUM(AF505:AF507)</f>
        <v>0</v>
      </c>
      <c r="AG504" s="170">
        <f t="shared" ref="AG504" si="1435">SUM(AG505:AG507)</f>
        <v>0</v>
      </c>
      <c r="AH504" s="170">
        <f t="shared" ref="AH504" si="1436">SUM(AH505:AH507)</f>
        <v>0</v>
      </c>
      <c r="AI504" s="170">
        <f t="shared" ref="AI504" si="1437">SUM(AI505:AI507)</f>
        <v>0</v>
      </c>
      <c r="AJ504" s="170">
        <f t="shared" ref="AJ504" si="1438">SUM(AJ505:AJ507)</f>
        <v>0</v>
      </c>
      <c r="AK504" s="170">
        <f t="shared" ref="AK504" si="1439">SUM(AK505:AK507)</f>
        <v>0</v>
      </c>
      <c r="AL504" s="170">
        <f t="shared" ref="AL504" si="1440">SUM(AL505:AL507)</f>
        <v>0</v>
      </c>
      <c r="AM504" s="170">
        <f t="shared" ref="AM504" si="1441">SUM(AM505:AM507)</f>
        <v>0</v>
      </c>
      <c r="AN504" s="170">
        <f t="shared" ref="AN504" si="1442">SUM(AN505:AN507)</f>
        <v>0</v>
      </c>
      <c r="AO504" s="170">
        <f t="shared" ref="AO504" si="1443">SUM(AO505:AO507)</f>
        <v>0</v>
      </c>
      <c r="AP504" s="170">
        <f t="shared" ref="AP504" si="1444">SUM(AP505:AP507)</f>
        <v>0</v>
      </c>
      <c r="AQ504" s="170">
        <f t="shared" ref="AQ504" si="1445">SUM(AQ505:AQ507)</f>
        <v>0</v>
      </c>
      <c r="AR504" s="345"/>
    </row>
    <row r="505" spans="1:44" ht="29" customHeight="1" x14ac:dyDescent="0.3">
      <c r="A505" s="347"/>
      <c r="B505" s="347"/>
      <c r="C505" s="347"/>
      <c r="D505" s="172" t="s">
        <v>37</v>
      </c>
      <c r="E505" s="170">
        <f t="shared" si="1299"/>
        <v>0</v>
      </c>
      <c r="F505" s="170">
        <f t="shared" si="1300"/>
        <v>0</v>
      </c>
      <c r="G505" s="170" t="e">
        <f t="shared" si="1301"/>
        <v>#DIV/0!</v>
      </c>
      <c r="H505" s="169"/>
      <c r="I505" s="169"/>
      <c r="J505" s="174"/>
      <c r="K505" s="169"/>
      <c r="L505" s="169"/>
      <c r="M505" s="174"/>
      <c r="N505" s="169"/>
      <c r="O505" s="169"/>
      <c r="P505" s="174"/>
      <c r="Q505" s="169"/>
      <c r="R505" s="169"/>
      <c r="S505" s="174"/>
      <c r="T505" s="169"/>
      <c r="U505" s="169"/>
      <c r="V505" s="174"/>
      <c r="W505" s="169"/>
      <c r="X505" s="169"/>
      <c r="Y505" s="174"/>
      <c r="Z505" s="169"/>
      <c r="AA505" s="169"/>
      <c r="AB505" s="174"/>
      <c r="AC505" s="169"/>
      <c r="AD505" s="169"/>
      <c r="AE505" s="174"/>
      <c r="AF505" s="169"/>
      <c r="AG505" s="169"/>
      <c r="AH505" s="174"/>
      <c r="AI505" s="169"/>
      <c r="AJ505" s="169"/>
      <c r="AK505" s="169"/>
      <c r="AL505" s="169"/>
      <c r="AM505" s="169"/>
      <c r="AN505" s="174"/>
      <c r="AO505" s="169"/>
      <c r="AP505" s="169"/>
      <c r="AQ505" s="174"/>
      <c r="AR505" s="345"/>
    </row>
    <row r="506" spans="1:44" ht="29" customHeight="1" x14ac:dyDescent="0.3">
      <c r="A506" s="347"/>
      <c r="B506" s="347"/>
      <c r="C506" s="347"/>
      <c r="D506" s="172" t="s">
        <v>2</v>
      </c>
      <c r="E506" s="170">
        <f t="shared" si="1299"/>
        <v>0</v>
      </c>
      <c r="F506" s="170">
        <f t="shared" si="1300"/>
        <v>0</v>
      </c>
      <c r="G506" s="170" t="e">
        <f t="shared" si="1301"/>
        <v>#DIV/0!</v>
      </c>
      <c r="H506" s="169"/>
      <c r="I506" s="169"/>
      <c r="J506" s="174"/>
      <c r="K506" s="169"/>
      <c r="L506" s="169"/>
      <c r="M506" s="174"/>
      <c r="N506" s="169"/>
      <c r="O506" s="169"/>
      <c r="P506" s="174"/>
      <c r="Q506" s="169"/>
      <c r="R506" s="169"/>
      <c r="S506" s="174"/>
      <c r="T506" s="169"/>
      <c r="U506" s="169"/>
      <c r="V506" s="174"/>
      <c r="W506" s="169"/>
      <c r="X506" s="169"/>
      <c r="Y506" s="174"/>
      <c r="Z506" s="169"/>
      <c r="AA506" s="169"/>
      <c r="AB506" s="174"/>
      <c r="AC506" s="169"/>
      <c r="AD506" s="169"/>
      <c r="AE506" s="174"/>
      <c r="AF506" s="169"/>
      <c r="AG506" s="169"/>
      <c r="AH506" s="174"/>
      <c r="AI506" s="169"/>
      <c r="AJ506" s="169"/>
      <c r="AK506" s="174"/>
      <c r="AL506" s="169"/>
      <c r="AM506" s="169"/>
      <c r="AN506" s="174"/>
      <c r="AO506" s="169"/>
      <c r="AP506" s="169"/>
      <c r="AQ506" s="174"/>
      <c r="AR506" s="345"/>
    </row>
    <row r="507" spans="1:44" ht="29" customHeight="1" x14ac:dyDescent="0.3">
      <c r="A507" s="347"/>
      <c r="B507" s="347"/>
      <c r="C507" s="347"/>
      <c r="D507" s="172" t="s">
        <v>43</v>
      </c>
      <c r="E507" s="170">
        <f t="shared" si="1299"/>
        <v>0</v>
      </c>
      <c r="F507" s="170">
        <f t="shared" si="1300"/>
        <v>0</v>
      </c>
      <c r="G507" s="170" t="e">
        <f t="shared" si="1301"/>
        <v>#DIV/0!</v>
      </c>
      <c r="H507" s="169"/>
      <c r="I507" s="169"/>
      <c r="J507" s="174"/>
      <c r="K507" s="169"/>
      <c r="L507" s="169"/>
      <c r="M507" s="174"/>
      <c r="N507" s="169"/>
      <c r="O507" s="169"/>
      <c r="P507" s="174"/>
      <c r="Q507" s="169"/>
      <c r="R507" s="169"/>
      <c r="S507" s="174"/>
      <c r="T507" s="169"/>
      <c r="U507" s="169"/>
      <c r="V507" s="174"/>
      <c r="W507" s="169"/>
      <c r="X507" s="169"/>
      <c r="Y507" s="174"/>
      <c r="Z507" s="169"/>
      <c r="AA507" s="169"/>
      <c r="AB507" s="174"/>
      <c r="AC507" s="169"/>
      <c r="AD507" s="169"/>
      <c r="AE507" s="174"/>
      <c r="AF507" s="169"/>
      <c r="AG507" s="169"/>
      <c r="AH507" s="174"/>
      <c r="AI507" s="169"/>
      <c r="AJ507" s="169"/>
      <c r="AK507" s="174"/>
      <c r="AL507" s="169"/>
      <c r="AM507" s="169"/>
      <c r="AN507" s="174"/>
      <c r="AO507" s="169"/>
      <c r="AP507" s="169"/>
      <c r="AQ507" s="174"/>
      <c r="AR507" s="345"/>
    </row>
    <row r="508" spans="1:44" ht="29" customHeight="1" x14ac:dyDescent="0.25">
      <c r="A508" s="347"/>
      <c r="B508" s="347"/>
      <c r="C508" s="347"/>
      <c r="D508" s="173" t="s">
        <v>272</v>
      </c>
      <c r="E508" s="170">
        <f t="shared" si="1299"/>
        <v>0</v>
      </c>
      <c r="F508" s="170">
        <f t="shared" si="1300"/>
        <v>0</v>
      </c>
      <c r="G508" s="170" t="e">
        <f t="shared" si="1301"/>
        <v>#DIV/0!</v>
      </c>
      <c r="H508" s="169"/>
      <c r="I508" s="169"/>
      <c r="J508" s="174"/>
      <c r="K508" s="169"/>
      <c r="L508" s="169"/>
      <c r="M508" s="174"/>
      <c r="N508" s="169"/>
      <c r="O508" s="169"/>
      <c r="P508" s="174"/>
      <c r="Q508" s="169"/>
      <c r="R508" s="169"/>
      <c r="S508" s="174"/>
      <c r="T508" s="169"/>
      <c r="U508" s="169"/>
      <c r="V508" s="174"/>
      <c r="W508" s="169"/>
      <c r="X508" s="169"/>
      <c r="Y508" s="174"/>
      <c r="Z508" s="169"/>
      <c r="AA508" s="169"/>
      <c r="AB508" s="174"/>
      <c r="AC508" s="169"/>
      <c r="AD508" s="169"/>
      <c r="AE508" s="174"/>
      <c r="AF508" s="169"/>
      <c r="AG508" s="169"/>
      <c r="AH508" s="174"/>
      <c r="AI508" s="169"/>
      <c r="AJ508" s="169"/>
      <c r="AK508" s="174"/>
      <c r="AL508" s="169"/>
      <c r="AM508" s="169"/>
      <c r="AN508" s="174"/>
      <c r="AO508" s="169"/>
      <c r="AP508" s="169"/>
      <c r="AQ508" s="174"/>
      <c r="AR508" s="345"/>
    </row>
    <row r="509" spans="1:44" ht="29" customHeight="1" x14ac:dyDescent="0.3">
      <c r="A509" s="348" t="s">
        <v>373</v>
      </c>
      <c r="B509" s="348"/>
      <c r="C509" s="348"/>
      <c r="D509" s="348"/>
      <c r="E509" s="348"/>
      <c r="F509" s="348"/>
      <c r="G509" s="348"/>
      <c r="H509" s="348"/>
      <c r="I509" s="348"/>
      <c r="J509" s="348"/>
      <c r="K509" s="348"/>
      <c r="L509" s="348"/>
      <c r="M509" s="348"/>
      <c r="N509" s="348"/>
      <c r="O509" s="348"/>
      <c r="P509" s="348"/>
      <c r="Q509" s="348"/>
      <c r="R509" s="348"/>
      <c r="S509" s="348"/>
      <c r="T509" s="348"/>
      <c r="U509" s="348"/>
      <c r="V509" s="348"/>
      <c r="W509" s="348"/>
      <c r="X509" s="348"/>
      <c r="Y509" s="348"/>
      <c r="Z509" s="348"/>
      <c r="AA509" s="348"/>
      <c r="AB509" s="348"/>
      <c r="AC509" s="348"/>
      <c r="AD509" s="348"/>
      <c r="AE509" s="348"/>
      <c r="AF509" s="348"/>
      <c r="AG509" s="348"/>
      <c r="AH509" s="348"/>
      <c r="AI509" s="348"/>
      <c r="AJ509" s="348"/>
      <c r="AK509" s="348"/>
      <c r="AL509" s="348"/>
      <c r="AM509" s="348"/>
      <c r="AN509" s="348"/>
      <c r="AO509" s="348"/>
      <c r="AP509" s="348"/>
      <c r="AQ509" s="348"/>
      <c r="AR509" s="348"/>
    </row>
    <row r="510" spans="1:44" s="116" customFormat="1" ht="22.25" customHeight="1" x14ac:dyDescent="0.3">
      <c r="A510" s="314" t="s">
        <v>93</v>
      </c>
      <c r="B510" s="315" t="s">
        <v>374</v>
      </c>
      <c r="C510" s="315" t="s">
        <v>437</v>
      </c>
      <c r="D510" s="176" t="s">
        <v>41</v>
      </c>
      <c r="E510" s="170">
        <f t="shared" ref="E510:E529" si="1446">H510+K510+N510+Q510+T510+W510+Z510+AC510+AF510+AI510+AL510+AO510</f>
        <v>46087.145519999998</v>
      </c>
      <c r="F510" s="170">
        <f t="shared" ref="F510:F529" si="1447">I510+L510+O510+R510+U510+X510+AA510+AD510+AG510+AJ510+AM510+AP510</f>
        <v>42556.545709999999</v>
      </c>
      <c r="G510" s="170">
        <f t="shared" ref="G510:G529" si="1448">F510/E510*100</f>
        <v>92.33929597903203</v>
      </c>
      <c r="H510" s="170">
        <f>SUM(H511:H513)</f>
        <v>1372.7146499999999</v>
      </c>
      <c r="I510" s="170">
        <f t="shared" ref="I510" si="1449">SUM(I511:I513)</f>
        <v>1372.7146499999999</v>
      </c>
      <c r="J510" s="170">
        <f t="shared" ref="J510" si="1450">SUM(J511:J513)</f>
        <v>0</v>
      </c>
      <c r="K510" s="170">
        <f t="shared" ref="K510" si="1451">SUM(K511:K513)</f>
        <v>3690.8655799999997</v>
      </c>
      <c r="L510" s="170">
        <f t="shared" ref="L510" si="1452">SUM(L511:L513)</f>
        <v>3690.8655799999997</v>
      </c>
      <c r="M510" s="170">
        <f>L510*100/K510</f>
        <v>100</v>
      </c>
      <c r="N510" s="170">
        <f t="shared" ref="N510" si="1453">SUM(N511:N513)</f>
        <v>4045.53208</v>
      </c>
      <c r="O510" s="170">
        <f t="shared" ref="O510" si="1454">SUM(O511:O513)</f>
        <v>4045.53208</v>
      </c>
      <c r="P510" s="170">
        <f t="shared" ref="P510" si="1455">SUM(P511:P513)</f>
        <v>0</v>
      </c>
      <c r="Q510" s="170">
        <f t="shared" ref="Q510" si="1456">SUM(Q511:Q513)</f>
        <v>4542.3160500000004</v>
      </c>
      <c r="R510" s="170">
        <f t="shared" ref="R510" si="1457">SUM(R511:R513)</f>
        <v>4542.3160500000004</v>
      </c>
      <c r="S510" s="170">
        <f t="shared" ref="S510" si="1458">SUM(S511:S513)</f>
        <v>0</v>
      </c>
      <c r="T510" s="170">
        <f t="shared" ref="T510" si="1459">SUM(T511:T513)</f>
        <v>3622.2101499999999</v>
      </c>
      <c r="U510" s="170">
        <f t="shared" ref="U510" si="1460">SUM(U511:U513)</f>
        <v>3622.2101499999999</v>
      </c>
      <c r="V510" s="170">
        <f t="shared" ref="V510" si="1461">SUM(V511:V513)</f>
        <v>0</v>
      </c>
      <c r="W510" s="170">
        <f t="shared" ref="W510" si="1462">SUM(W511:W513)</f>
        <v>4493.8516</v>
      </c>
      <c r="X510" s="170">
        <f t="shared" ref="X510" si="1463">SUM(X511:X513)</f>
        <v>4493.8516</v>
      </c>
      <c r="Y510" s="170">
        <f t="shared" ref="Y510" si="1464">SUM(Y511:Y513)</f>
        <v>0</v>
      </c>
      <c r="Z510" s="170">
        <f t="shared" ref="Z510" si="1465">SUM(Z511:Z513)</f>
        <v>3125.2107099999998</v>
      </c>
      <c r="AA510" s="170">
        <f t="shared" ref="AA510" si="1466">SUM(AA511:AA513)</f>
        <v>3125.2107099999998</v>
      </c>
      <c r="AB510" s="170">
        <f t="shared" ref="AB510" si="1467">SUM(AB511:AB513)</f>
        <v>0</v>
      </c>
      <c r="AC510" s="170">
        <f t="shared" ref="AC510" si="1468">SUM(AC511:AC513)</f>
        <v>3437.19056</v>
      </c>
      <c r="AD510" s="170">
        <f t="shared" ref="AD510" si="1469">SUM(AD511:AD513)</f>
        <v>3437.19056</v>
      </c>
      <c r="AE510" s="170">
        <f t="shared" ref="AE510" si="1470">SUM(AE511:AE513)</f>
        <v>0</v>
      </c>
      <c r="AF510" s="170">
        <f t="shared" ref="AF510" si="1471">SUM(AF511:AF513)</f>
        <v>3008.3190500000001</v>
      </c>
      <c r="AG510" s="170">
        <f t="shared" ref="AG510" si="1472">SUM(AG511:AG513)</f>
        <v>3008.3190500000001</v>
      </c>
      <c r="AH510" s="170">
        <f t="shared" ref="AH510" si="1473">SUM(AH511:AH513)</f>
        <v>0</v>
      </c>
      <c r="AI510" s="170">
        <f t="shared" ref="AI510" si="1474">SUM(AI511:AI513)</f>
        <v>3741.9347400000001</v>
      </c>
      <c r="AJ510" s="170">
        <f t="shared" ref="AJ510" si="1475">SUM(AJ511:AJ513)</f>
        <v>3741.9347400000001</v>
      </c>
      <c r="AK510" s="170">
        <f t="shared" ref="AK510" si="1476">SUM(AK511:AK513)</f>
        <v>0</v>
      </c>
      <c r="AL510" s="170">
        <f t="shared" ref="AL510" si="1477">SUM(AL511:AL513)</f>
        <v>2446.6618600000002</v>
      </c>
      <c r="AM510" s="170">
        <f t="shared" ref="AM510" si="1478">SUM(AM511:AM513)</f>
        <v>2446.6618600000002</v>
      </c>
      <c r="AN510" s="170">
        <f t="shared" ref="AN510" si="1479">SUM(AN511:AN513)</f>
        <v>0</v>
      </c>
      <c r="AO510" s="170">
        <f t="shared" ref="AO510" si="1480">SUM(AO511:AO513)</f>
        <v>8560.3384900000001</v>
      </c>
      <c r="AP510" s="170">
        <f t="shared" ref="AP510" si="1481">SUM(AP511:AP513)</f>
        <v>5029.7386800000004</v>
      </c>
      <c r="AQ510" s="170">
        <f t="shared" ref="AQ510" si="1482">SUM(AQ511:AQ513)</f>
        <v>0</v>
      </c>
      <c r="AR510" s="313"/>
    </row>
    <row r="511" spans="1:44" x14ac:dyDescent="0.3">
      <c r="A511" s="314"/>
      <c r="B511" s="315"/>
      <c r="C511" s="315"/>
      <c r="D511" s="172" t="s">
        <v>37</v>
      </c>
      <c r="E511" s="170">
        <f t="shared" si="1446"/>
        <v>0</v>
      </c>
      <c r="F511" s="170">
        <f t="shared" si="1447"/>
        <v>0</v>
      </c>
      <c r="G511" s="170" t="e">
        <f t="shared" si="1448"/>
        <v>#DIV/0!</v>
      </c>
      <c r="H511" s="169"/>
      <c r="I511" s="169"/>
      <c r="J511" s="174"/>
      <c r="K511" s="169"/>
      <c r="L511" s="169"/>
      <c r="M511" s="174"/>
      <c r="N511" s="169"/>
      <c r="O511" s="169"/>
      <c r="P511" s="174"/>
      <c r="Q511" s="169"/>
      <c r="R511" s="169"/>
      <c r="S511" s="174"/>
      <c r="T511" s="169"/>
      <c r="U511" s="169"/>
      <c r="V511" s="174"/>
      <c r="W511" s="169"/>
      <c r="X511" s="169"/>
      <c r="Y511" s="174"/>
      <c r="Z511" s="169"/>
      <c r="AA511" s="169"/>
      <c r="AB511" s="174"/>
      <c r="AC511" s="169"/>
      <c r="AD511" s="169"/>
      <c r="AE511" s="174"/>
      <c r="AF511" s="169"/>
      <c r="AG511" s="169"/>
      <c r="AH511" s="174"/>
      <c r="AI511" s="169"/>
      <c r="AJ511" s="169"/>
      <c r="AK511" s="169"/>
      <c r="AL511" s="169"/>
      <c r="AM511" s="169"/>
      <c r="AN511" s="174"/>
      <c r="AO511" s="169"/>
      <c r="AP511" s="169"/>
      <c r="AQ511" s="174"/>
      <c r="AR511" s="313"/>
    </row>
    <row r="512" spans="1:44" ht="31.15" customHeight="1" x14ac:dyDescent="0.3">
      <c r="A512" s="314"/>
      <c r="B512" s="315"/>
      <c r="C512" s="315"/>
      <c r="D512" s="172" t="s">
        <v>2</v>
      </c>
      <c r="E512" s="170">
        <f t="shared" si="1446"/>
        <v>0</v>
      </c>
      <c r="F512" s="170">
        <f t="shared" si="1447"/>
        <v>0</v>
      </c>
      <c r="G512" s="170" t="e">
        <f t="shared" si="1448"/>
        <v>#DIV/0!</v>
      </c>
      <c r="H512" s="169"/>
      <c r="I512" s="169"/>
      <c r="J512" s="174"/>
      <c r="K512" s="169"/>
      <c r="L512" s="169"/>
      <c r="M512" s="174"/>
      <c r="N512" s="169"/>
      <c r="O512" s="169"/>
      <c r="P512" s="174"/>
      <c r="Q512" s="169"/>
      <c r="R512" s="169"/>
      <c r="S512" s="174"/>
      <c r="T512" s="169"/>
      <c r="U512" s="169"/>
      <c r="V512" s="174"/>
      <c r="W512" s="169"/>
      <c r="X512" s="169"/>
      <c r="Y512" s="174"/>
      <c r="Z512" s="169"/>
      <c r="AA512" s="169"/>
      <c r="AB512" s="174"/>
      <c r="AC512" s="169"/>
      <c r="AD512" s="169"/>
      <c r="AE512" s="174"/>
      <c r="AF512" s="169"/>
      <c r="AG512" s="169"/>
      <c r="AH512" s="174"/>
      <c r="AI512" s="169"/>
      <c r="AJ512" s="169"/>
      <c r="AK512" s="174"/>
      <c r="AL512" s="169"/>
      <c r="AM512" s="169"/>
      <c r="AN512" s="174"/>
      <c r="AO512" s="169"/>
      <c r="AP512" s="169"/>
      <c r="AQ512" s="174"/>
      <c r="AR512" s="313"/>
    </row>
    <row r="513" spans="1:44" ht="21.8" customHeight="1" x14ac:dyDescent="0.3">
      <c r="A513" s="314"/>
      <c r="B513" s="315"/>
      <c r="C513" s="315"/>
      <c r="D513" s="172" t="s">
        <v>43</v>
      </c>
      <c r="E513" s="170">
        <f t="shared" si="1446"/>
        <v>46087.145519999998</v>
      </c>
      <c r="F513" s="170">
        <f t="shared" si="1447"/>
        <v>42556.545709999999</v>
      </c>
      <c r="G513" s="170">
        <f t="shared" si="1448"/>
        <v>92.33929597903203</v>
      </c>
      <c r="H513" s="169">
        <v>1372.7146499999999</v>
      </c>
      <c r="I513" s="169">
        <v>1372.7146499999999</v>
      </c>
      <c r="J513" s="174"/>
      <c r="K513" s="169">
        <f>3649.96361+40.90197</f>
        <v>3690.8655799999997</v>
      </c>
      <c r="L513" s="169">
        <f>3649.96361+40.90197</f>
        <v>3690.8655799999997</v>
      </c>
      <c r="M513" s="170">
        <f>L513*100/K513</f>
        <v>100</v>
      </c>
      <c r="N513" s="169">
        <v>4045.53208</v>
      </c>
      <c r="O513" s="169">
        <v>4045.53208</v>
      </c>
      <c r="P513" s="174"/>
      <c r="Q513" s="169">
        <f>4371.68569+0.36116+170.2692</f>
        <v>4542.3160500000004</v>
      </c>
      <c r="R513" s="169">
        <f>4371.68569+0.36116+170.2692</f>
        <v>4542.3160500000004</v>
      </c>
      <c r="S513" s="174"/>
      <c r="T513" s="169">
        <f>3792.84051-0.36116-170.2692</f>
        <v>3622.2101499999999</v>
      </c>
      <c r="U513" s="169">
        <f>3792.84051-0.36116-170.2692</f>
        <v>3622.2101499999999</v>
      </c>
      <c r="V513" s="174"/>
      <c r="W513" s="169">
        <v>4493.8516</v>
      </c>
      <c r="X513" s="169">
        <v>4493.8516</v>
      </c>
      <c r="Y513" s="174"/>
      <c r="Z513" s="169">
        <v>3125.2107099999998</v>
      </c>
      <c r="AA513" s="169">
        <v>3125.2107099999998</v>
      </c>
      <c r="AB513" s="174"/>
      <c r="AC513" s="169">
        <v>3437.19056</v>
      </c>
      <c r="AD513" s="169">
        <v>3437.19056</v>
      </c>
      <c r="AE513" s="174"/>
      <c r="AF513" s="169">
        <v>3008.3190500000001</v>
      </c>
      <c r="AG513" s="169">
        <v>3008.3190500000001</v>
      </c>
      <c r="AH513" s="174"/>
      <c r="AI513" s="169">
        <v>3741.9347400000001</v>
      </c>
      <c r="AJ513" s="169">
        <v>3741.9347400000001</v>
      </c>
      <c r="AK513" s="174"/>
      <c r="AL513" s="169">
        <v>2446.6618600000002</v>
      </c>
      <c r="AM513" s="169">
        <v>2446.6618600000002</v>
      </c>
      <c r="AN513" s="174"/>
      <c r="AO513" s="169">
        <v>8560.3384900000001</v>
      </c>
      <c r="AP513" s="169">
        <v>5029.7386800000004</v>
      </c>
      <c r="AQ513" s="174"/>
      <c r="AR513" s="313"/>
    </row>
    <row r="514" spans="1:44" ht="30.05" customHeight="1" x14ac:dyDescent="0.25">
      <c r="A514" s="314"/>
      <c r="B514" s="315"/>
      <c r="C514" s="315"/>
      <c r="D514" s="173" t="s">
        <v>272</v>
      </c>
      <c r="E514" s="170">
        <f t="shared" si="1446"/>
        <v>0</v>
      </c>
      <c r="F514" s="170">
        <f t="shared" si="1447"/>
        <v>0</v>
      </c>
      <c r="G514" s="170" t="e">
        <f t="shared" si="1448"/>
        <v>#DIV/0!</v>
      </c>
      <c r="H514" s="169"/>
      <c r="I514" s="169"/>
      <c r="J514" s="174"/>
      <c r="K514" s="169"/>
      <c r="L514" s="169"/>
      <c r="M514" s="174"/>
      <c r="N514" s="169"/>
      <c r="O514" s="169"/>
      <c r="P514" s="174"/>
      <c r="Q514" s="169"/>
      <c r="R514" s="169"/>
      <c r="S514" s="174"/>
      <c r="T514" s="169"/>
      <c r="U514" s="169"/>
      <c r="V514" s="174"/>
      <c r="W514" s="169"/>
      <c r="X514" s="169"/>
      <c r="Y514" s="174"/>
      <c r="Z514" s="169"/>
      <c r="AA514" s="169"/>
      <c r="AB514" s="174"/>
      <c r="AC514" s="169"/>
      <c r="AD514" s="169"/>
      <c r="AE514" s="174"/>
      <c r="AF514" s="169"/>
      <c r="AG514" s="169"/>
      <c r="AH514" s="174"/>
      <c r="AI514" s="169"/>
      <c r="AJ514" s="169"/>
      <c r="AK514" s="174"/>
      <c r="AL514" s="169"/>
      <c r="AM514" s="169"/>
      <c r="AN514" s="174"/>
      <c r="AO514" s="169"/>
      <c r="AP514" s="169"/>
      <c r="AQ514" s="174"/>
      <c r="AR514" s="313"/>
    </row>
    <row r="515" spans="1:44" s="116" customFormat="1" ht="22.25" customHeight="1" x14ac:dyDescent="0.3">
      <c r="A515" s="346" t="s">
        <v>375</v>
      </c>
      <c r="B515" s="346"/>
      <c r="C515" s="346"/>
      <c r="D515" s="176" t="s">
        <v>41</v>
      </c>
      <c r="E515" s="170">
        <f t="shared" si="1446"/>
        <v>46087.145519999998</v>
      </c>
      <c r="F515" s="170">
        <f t="shared" si="1447"/>
        <v>42556.545709999999</v>
      </c>
      <c r="G515" s="170">
        <f t="shared" si="1448"/>
        <v>92.33929597903203</v>
      </c>
      <c r="H515" s="170">
        <f>SUM(H516:H518)</f>
        <v>1372.7146499999999</v>
      </c>
      <c r="I515" s="170">
        <f t="shared" ref="I515" si="1483">SUM(I516:I518)</f>
        <v>1372.7146499999999</v>
      </c>
      <c r="J515" s="170">
        <f t="shared" ref="J515" si="1484">SUM(J516:J518)</f>
        <v>0</v>
      </c>
      <c r="K515" s="170">
        <f t="shared" ref="K515" si="1485">SUM(K516:K518)</f>
        <v>3690.8655799999997</v>
      </c>
      <c r="L515" s="170">
        <f t="shared" ref="L515" si="1486">SUM(L516:L518)</f>
        <v>3690.8655799999997</v>
      </c>
      <c r="M515" s="170">
        <f t="shared" ref="M515" si="1487">SUM(M516:M518)</f>
        <v>100</v>
      </c>
      <c r="N515" s="170">
        <f t="shared" ref="N515" si="1488">SUM(N516:N518)</f>
        <v>4045.53208</v>
      </c>
      <c r="O515" s="170">
        <f t="shared" ref="O515" si="1489">SUM(O516:O518)</f>
        <v>4045.53208</v>
      </c>
      <c r="P515" s="170">
        <f t="shared" ref="P515" si="1490">SUM(P516:P518)</f>
        <v>0</v>
      </c>
      <c r="Q515" s="170">
        <f t="shared" ref="Q515" si="1491">SUM(Q516:Q518)</f>
        <v>4542.3160500000004</v>
      </c>
      <c r="R515" s="170">
        <f t="shared" ref="R515" si="1492">SUM(R516:R518)</f>
        <v>4542.3160500000004</v>
      </c>
      <c r="S515" s="170">
        <f t="shared" ref="S515" si="1493">SUM(S516:S518)</f>
        <v>0</v>
      </c>
      <c r="T515" s="170">
        <f t="shared" ref="T515" si="1494">SUM(T516:T518)</f>
        <v>3622.2101499999999</v>
      </c>
      <c r="U515" s="170">
        <f t="shared" ref="U515" si="1495">SUM(U516:U518)</f>
        <v>3622.2101499999999</v>
      </c>
      <c r="V515" s="170">
        <f t="shared" ref="V515" si="1496">SUM(V516:V518)</f>
        <v>0</v>
      </c>
      <c r="W515" s="170">
        <f t="shared" ref="W515" si="1497">SUM(W516:W518)</f>
        <v>4493.8516</v>
      </c>
      <c r="X515" s="170">
        <f t="shared" ref="X515" si="1498">SUM(X516:X518)</f>
        <v>4493.8516</v>
      </c>
      <c r="Y515" s="170">
        <f t="shared" ref="Y515" si="1499">SUM(Y516:Y518)</f>
        <v>0</v>
      </c>
      <c r="Z515" s="170">
        <f t="shared" ref="Z515" si="1500">SUM(Z516:Z518)</f>
        <v>3125.2107099999998</v>
      </c>
      <c r="AA515" s="170">
        <f t="shared" ref="AA515" si="1501">SUM(AA516:AA518)</f>
        <v>3125.2107099999998</v>
      </c>
      <c r="AB515" s="170">
        <f t="shared" ref="AB515" si="1502">SUM(AB516:AB518)</f>
        <v>0</v>
      </c>
      <c r="AC515" s="170">
        <f t="shared" ref="AC515" si="1503">SUM(AC516:AC518)</f>
        <v>3437.19056</v>
      </c>
      <c r="AD515" s="170">
        <f t="shared" ref="AD515" si="1504">SUM(AD516:AD518)</f>
        <v>3437.19056</v>
      </c>
      <c r="AE515" s="170">
        <f t="shared" ref="AE515" si="1505">SUM(AE516:AE518)</f>
        <v>0</v>
      </c>
      <c r="AF515" s="170">
        <f t="shared" ref="AF515" si="1506">SUM(AF516:AF518)</f>
        <v>3008.3190500000001</v>
      </c>
      <c r="AG515" s="170">
        <f t="shared" ref="AG515" si="1507">SUM(AG516:AG518)</f>
        <v>3008.3190500000001</v>
      </c>
      <c r="AH515" s="170">
        <f t="shared" ref="AH515" si="1508">SUM(AH516:AH518)</f>
        <v>0</v>
      </c>
      <c r="AI515" s="170">
        <f t="shared" ref="AI515" si="1509">SUM(AI516:AI518)</f>
        <v>3741.9347400000001</v>
      </c>
      <c r="AJ515" s="170">
        <f t="shared" ref="AJ515" si="1510">SUM(AJ516:AJ518)</f>
        <v>3741.9347400000001</v>
      </c>
      <c r="AK515" s="170">
        <f t="shared" ref="AK515" si="1511">SUM(AK516:AK518)</f>
        <v>0</v>
      </c>
      <c r="AL515" s="170">
        <f t="shared" ref="AL515" si="1512">SUM(AL516:AL518)</f>
        <v>2446.6618600000002</v>
      </c>
      <c r="AM515" s="170">
        <f t="shared" ref="AM515" si="1513">SUM(AM516:AM518)</f>
        <v>2446.6618600000002</v>
      </c>
      <c r="AN515" s="170">
        <f t="shared" ref="AN515" si="1514">SUM(AN516:AN518)</f>
        <v>0</v>
      </c>
      <c r="AO515" s="170">
        <f t="shared" ref="AO515" si="1515">SUM(AO516:AO518)</f>
        <v>8560.3384900000001</v>
      </c>
      <c r="AP515" s="170">
        <f t="shared" ref="AP515" si="1516">SUM(AP516:AP518)</f>
        <v>5029.7386800000004</v>
      </c>
      <c r="AQ515" s="170">
        <f t="shared" ref="AQ515" si="1517">SUM(AQ516:AQ518)</f>
        <v>0</v>
      </c>
      <c r="AR515" s="313"/>
    </row>
    <row r="516" spans="1:44" x14ac:dyDescent="0.3">
      <c r="A516" s="346"/>
      <c r="B516" s="346"/>
      <c r="C516" s="346"/>
      <c r="D516" s="172" t="s">
        <v>37</v>
      </c>
      <c r="E516" s="170">
        <f t="shared" si="1446"/>
        <v>0</v>
      </c>
      <c r="F516" s="170">
        <f t="shared" si="1447"/>
        <v>0</v>
      </c>
      <c r="G516" s="170" t="e">
        <f t="shared" si="1448"/>
        <v>#DIV/0!</v>
      </c>
      <c r="H516" s="169">
        <f>H511</f>
        <v>0</v>
      </c>
      <c r="I516" s="169">
        <f t="shared" ref="I516:AQ516" si="1518">I511</f>
        <v>0</v>
      </c>
      <c r="J516" s="169">
        <f t="shared" si="1518"/>
        <v>0</v>
      </c>
      <c r="K516" s="169">
        <f t="shared" si="1518"/>
        <v>0</v>
      </c>
      <c r="L516" s="169">
        <f t="shared" si="1518"/>
        <v>0</v>
      </c>
      <c r="M516" s="169">
        <f t="shared" si="1518"/>
        <v>0</v>
      </c>
      <c r="N516" s="169">
        <f t="shared" si="1518"/>
        <v>0</v>
      </c>
      <c r="O516" s="169">
        <f t="shared" si="1518"/>
        <v>0</v>
      </c>
      <c r="P516" s="169">
        <f t="shared" si="1518"/>
        <v>0</v>
      </c>
      <c r="Q516" s="169">
        <f t="shared" si="1518"/>
        <v>0</v>
      </c>
      <c r="R516" s="169">
        <f t="shared" si="1518"/>
        <v>0</v>
      </c>
      <c r="S516" s="169">
        <f t="shared" si="1518"/>
        <v>0</v>
      </c>
      <c r="T516" s="169">
        <f t="shared" si="1518"/>
        <v>0</v>
      </c>
      <c r="U516" s="169">
        <f t="shared" si="1518"/>
        <v>0</v>
      </c>
      <c r="V516" s="169">
        <f t="shared" si="1518"/>
        <v>0</v>
      </c>
      <c r="W516" s="169">
        <f t="shared" si="1518"/>
        <v>0</v>
      </c>
      <c r="X516" s="169">
        <f t="shared" si="1518"/>
        <v>0</v>
      </c>
      <c r="Y516" s="169">
        <f t="shared" si="1518"/>
        <v>0</v>
      </c>
      <c r="Z516" s="169">
        <f t="shared" si="1518"/>
        <v>0</v>
      </c>
      <c r="AA516" s="169">
        <f t="shared" si="1518"/>
        <v>0</v>
      </c>
      <c r="AB516" s="169">
        <f t="shared" si="1518"/>
        <v>0</v>
      </c>
      <c r="AC516" s="169">
        <f t="shared" si="1518"/>
        <v>0</v>
      </c>
      <c r="AD516" s="169">
        <f t="shared" si="1518"/>
        <v>0</v>
      </c>
      <c r="AE516" s="169">
        <f t="shared" si="1518"/>
        <v>0</v>
      </c>
      <c r="AF516" s="169">
        <f t="shared" si="1518"/>
        <v>0</v>
      </c>
      <c r="AG516" s="169">
        <f t="shared" si="1518"/>
        <v>0</v>
      </c>
      <c r="AH516" s="169">
        <f t="shared" si="1518"/>
        <v>0</v>
      </c>
      <c r="AI516" s="169">
        <f t="shared" si="1518"/>
        <v>0</v>
      </c>
      <c r="AJ516" s="169">
        <f t="shared" si="1518"/>
        <v>0</v>
      </c>
      <c r="AK516" s="169">
        <f t="shared" si="1518"/>
        <v>0</v>
      </c>
      <c r="AL516" s="169">
        <f t="shared" si="1518"/>
        <v>0</v>
      </c>
      <c r="AM516" s="169">
        <f t="shared" si="1518"/>
        <v>0</v>
      </c>
      <c r="AN516" s="169">
        <f t="shared" si="1518"/>
        <v>0</v>
      </c>
      <c r="AO516" s="169">
        <f t="shared" si="1518"/>
        <v>0</v>
      </c>
      <c r="AP516" s="169">
        <f t="shared" si="1518"/>
        <v>0</v>
      </c>
      <c r="AQ516" s="169">
        <f t="shared" si="1518"/>
        <v>0</v>
      </c>
      <c r="AR516" s="313"/>
    </row>
    <row r="517" spans="1:44" ht="31.15" customHeight="1" x14ac:dyDescent="0.3">
      <c r="A517" s="346"/>
      <c r="B517" s="346"/>
      <c r="C517" s="346"/>
      <c r="D517" s="172" t="s">
        <v>2</v>
      </c>
      <c r="E517" s="170">
        <f t="shared" si="1446"/>
        <v>0</v>
      </c>
      <c r="F517" s="170">
        <f t="shared" si="1447"/>
        <v>0</v>
      </c>
      <c r="G517" s="170" t="e">
        <f t="shared" si="1448"/>
        <v>#DIV/0!</v>
      </c>
      <c r="H517" s="169">
        <f t="shared" ref="H517:AQ517" si="1519">H512</f>
        <v>0</v>
      </c>
      <c r="I517" s="169">
        <f t="shared" si="1519"/>
        <v>0</v>
      </c>
      <c r="J517" s="169">
        <f t="shared" si="1519"/>
        <v>0</v>
      </c>
      <c r="K517" s="169">
        <f t="shared" si="1519"/>
        <v>0</v>
      </c>
      <c r="L517" s="169">
        <f t="shared" si="1519"/>
        <v>0</v>
      </c>
      <c r="M517" s="169">
        <f t="shared" si="1519"/>
        <v>0</v>
      </c>
      <c r="N517" s="169">
        <f t="shared" si="1519"/>
        <v>0</v>
      </c>
      <c r="O517" s="169">
        <f t="shared" si="1519"/>
        <v>0</v>
      </c>
      <c r="P517" s="169">
        <f t="shared" si="1519"/>
        <v>0</v>
      </c>
      <c r="Q517" s="169">
        <f t="shared" si="1519"/>
        <v>0</v>
      </c>
      <c r="R517" s="169">
        <f t="shared" si="1519"/>
        <v>0</v>
      </c>
      <c r="S517" s="169">
        <f t="shared" si="1519"/>
        <v>0</v>
      </c>
      <c r="T517" s="169">
        <f t="shared" si="1519"/>
        <v>0</v>
      </c>
      <c r="U517" s="169">
        <f t="shared" si="1519"/>
        <v>0</v>
      </c>
      <c r="V517" s="169">
        <f t="shared" si="1519"/>
        <v>0</v>
      </c>
      <c r="W517" s="169">
        <f t="shared" si="1519"/>
        <v>0</v>
      </c>
      <c r="X517" s="169">
        <f t="shared" si="1519"/>
        <v>0</v>
      </c>
      <c r="Y517" s="169">
        <f t="shared" si="1519"/>
        <v>0</v>
      </c>
      <c r="Z517" s="169">
        <f t="shared" si="1519"/>
        <v>0</v>
      </c>
      <c r="AA517" s="169">
        <f t="shared" si="1519"/>
        <v>0</v>
      </c>
      <c r="AB517" s="169">
        <f t="shared" si="1519"/>
        <v>0</v>
      </c>
      <c r="AC517" s="169">
        <f t="shared" si="1519"/>
        <v>0</v>
      </c>
      <c r="AD517" s="169">
        <f t="shared" si="1519"/>
        <v>0</v>
      </c>
      <c r="AE517" s="169">
        <f t="shared" si="1519"/>
        <v>0</v>
      </c>
      <c r="AF517" s="169">
        <f t="shared" si="1519"/>
        <v>0</v>
      </c>
      <c r="AG517" s="169">
        <f t="shared" si="1519"/>
        <v>0</v>
      </c>
      <c r="AH517" s="169">
        <f t="shared" si="1519"/>
        <v>0</v>
      </c>
      <c r="AI517" s="169">
        <f t="shared" si="1519"/>
        <v>0</v>
      </c>
      <c r="AJ517" s="169">
        <f t="shared" si="1519"/>
        <v>0</v>
      </c>
      <c r="AK517" s="169">
        <f t="shared" si="1519"/>
        <v>0</v>
      </c>
      <c r="AL517" s="169">
        <f t="shared" si="1519"/>
        <v>0</v>
      </c>
      <c r="AM517" s="169">
        <f t="shared" si="1519"/>
        <v>0</v>
      </c>
      <c r="AN517" s="169">
        <f t="shared" si="1519"/>
        <v>0</v>
      </c>
      <c r="AO517" s="169">
        <f t="shared" si="1519"/>
        <v>0</v>
      </c>
      <c r="AP517" s="169">
        <f t="shared" si="1519"/>
        <v>0</v>
      </c>
      <c r="AQ517" s="169">
        <f t="shared" si="1519"/>
        <v>0</v>
      </c>
      <c r="AR517" s="313"/>
    </row>
    <row r="518" spans="1:44" ht="21.8" customHeight="1" x14ac:dyDescent="0.3">
      <c r="A518" s="346"/>
      <c r="B518" s="346"/>
      <c r="C518" s="346"/>
      <c r="D518" s="172" t="s">
        <v>43</v>
      </c>
      <c r="E518" s="170">
        <f t="shared" si="1446"/>
        <v>46087.145519999998</v>
      </c>
      <c r="F518" s="170">
        <f t="shared" si="1447"/>
        <v>42556.545709999999</v>
      </c>
      <c r="G518" s="170">
        <f t="shared" si="1448"/>
        <v>92.33929597903203</v>
      </c>
      <c r="H518" s="169">
        <f t="shared" ref="H518:AQ518" si="1520">H513</f>
        <v>1372.7146499999999</v>
      </c>
      <c r="I518" s="169">
        <f t="shared" si="1520"/>
        <v>1372.7146499999999</v>
      </c>
      <c r="J518" s="169">
        <f t="shared" si="1520"/>
        <v>0</v>
      </c>
      <c r="K518" s="169">
        <f t="shared" si="1520"/>
        <v>3690.8655799999997</v>
      </c>
      <c r="L518" s="169">
        <f t="shared" si="1520"/>
        <v>3690.8655799999997</v>
      </c>
      <c r="M518" s="169">
        <f t="shared" si="1520"/>
        <v>100</v>
      </c>
      <c r="N518" s="169">
        <f t="shared" si="1520"/>
        <v>4045.53208</v>
      </c>
      <c r="O518" s="169">
        <f t="shared" si="1520"/>
        <v>4045.53208</v>
      </c>
      <c r="P518" s="169">
        <f t="shared" si="1520"/>
        <v>0</v>
      </c>
      <c r="Q518" s="169">
        <f t="shared" si="1520"/>
        <v>4542.3160500000004</v>
      </c>
      <c r="R518" s="169">
        <f t="shared" si="1520"/>
        <v>4542.3160500000004</v>
      </c>
      <c r="S518" s="169">
        <f t="shared" si="1520"/>
        <v>0</v>
      </c>
      <c r="T518" s="169">
        <f t="shared" si="1520"/>
        <v>3622.2101499999999</v>
      </c>
      <c r="U518" s="169">
        <f t="shared" si="1520"/>
        <v>3622.2101499999999</v>
      </c>
      <c r="V518" s="169">
        <f t="shared" si="1520"/>
        <v>0</v>
      </c>
      <c r="W518" s="169">
        <f t="shared" si="1520"/>
        <v>4493.8516</v>
      </c>
      <c r="X518" s="169">
        <f t="shared" si="1520"/>
        <v>4493.8516</v>
      </c>
      <c r="Y518" s="169">
        <f t="shared" si="1520"/>
        <v>0</v>
      </c>
      <c r="Z518" s="169">
        <f t="shared" si="1520"/>
        <v>3125.2107099999998</v>
      </c>
      <c r="AA518" s="169">
        <f t="shared" si="1520"/>
        <v>3125.2107099999998</v>
      </c>
      <c r="AB518" s="169">
        <f t="shared" si="1520"/>
        <v>0</v>
      </c>
      <c r="AC518" s="169">
        <f t="shared" si="1520"/>
        <v>3437.19056</v>
      </c>
      <c r="AD518" s="169">
        <f t="shared" si="1520"/>
        <v>3437.19056</v>
      </c>
      <c r="AE518" s="169">
        <f t="shared" si="1520"/>
        <v>0</v>
      </c>
      <c r="AF518" s="169">
        <f t="shared" si="1520"/>
        <v>3008.3190500000001</v>
      </c>
      <c r="AG518" s="169">
        <f t="shared" si="1520"/>
        <v>3008.3190500000001</v>
      </c>
      <c r="AH518" s="169">
        <f t="shared" si="1520"/>
        <v>0</v>
      </c>
      <c r="AI518" s="169">
        <f t="shared" si="1520"/>
        <v>3741.9347400000001</v>
      </c>
      <c r="AJ518" s="169">
        <f t="shared" si="1520"/>
        <v>3741.9347400000001</v>
      </c>
      <c r="AK518" s="169">
        <f t="shared" si="1520"/>
        <v>0</v>
      </c>
      <c r="AL518" s="169">
        <f t="shared" si="1520"/>
        <v>2446.6618600000002</v>
      </c>
      <c r="AM518" s="169">
        <f t="shared" si="1520"/>
        <v>2446.6618600000002</v>
      </c>
      <c r="AN518" s="169">
        <f t="shared" si="1520"/>
        <v>0</v>
      </c>
      <c r="AO518" s="169">
        <f t="shared" si="1520"/>
        <v>8560.3384900000001</v>
      </c>
      <c r="AP518" s="169">
        <f t="shared" si="1520"/>
        <v>5029.7386800000004</v>
      </c>
      <c r="AQ518" s="169">
        <f t="shared" si="1520"/>
        <v>0</v>
      </c>
      <c r="AR518" s="313"/>
    </row>
    <row r="519" spans="1:44" ht="30.05" customHeight="1" x14ac:dyDescent="0.25">
      <c r="A519" s="346"/>
      <c r="B519" s="346"/>
      <c r="C519" s="346"/>
      <c r="D519" s="173" t="s">
        <v>272</v>
      </c>
      <c r="E519" s="170">
        <f t="shared" si="1446"/>
        <v>0</v>
      </c>
      <c r="F519" s="170">
        <f t="shared" si="1447"/>
        <v>0</v>
      </c>
      <c r="G519" s="170" t="e">
        <f t="shared" si="1448"/>
        <v>#DIV/0!</v>
      </c>
      <c r="H519" s="169">
        <f t="shared" ref="H519:AQ519" si="1521">H514</f>
        <v>0</v>
      </c>
      <c r="I519" s="169">
        <f t="shared" si="1521"/>
        <v>0</v>
      </c>
      <c r="J519" s="169">
        <f t="shared" si="1521"/>
        <v>0</v>
      </c>
      <c r="K519" s="169">
        <f t="shared" si="1521"/>
        <v>0</v>
      </c>
      <c r="L519" s="169">
        <f t="shared" si="1521"/>
        <v>0</v>
      </c>
      <c r="M519" s="169">
        <f t="shared" si="1521"/>
        <v>0</v>
      </c>
      <c r="N519" s="169">
        <f t="shared" si="1521"/>
        <v>0</v>
      </c>
      <c r="O519" s="169">
        <f t="shared" si="1521"/>
        <v>0</v>
      </c>
      <c r="P519" s="169">
        <f t="shared" si="1521"/>
        <v>0</v>
      </c>
      <c r="Q519" s="169">
        <f t="shared" si="1521"/>
        <v>0</v>
      </c>
      <c r="R519" s="169">
        <f t="shared" si="1521"/>
        <v>0</v>
      </c>
      <c r="S519" s="169">
        <f t="shared" si="1521"/>
        <v>0</v>
      </c>
      <c r="T519" s="169">
        <f t="shared" si="1521"/>
        <v>0</v>
      </c>
      <c r="U519" s="169">
        <f t="shared" si="1521"/>
        <v>0</v>
      </c>
      <c r="V519" s="169">
        <f t="shared" si="1521"/>
        <v>0</v>
      </c>
      <c r="W519" s="169">
        <f t="shared" si="1521"/>
        <v>0</v>
      </c>
      <c r="X519" s="169">
        <f t="shared" si="1521"/>
        <v>0</v>
      </c>
      <c r="Y519" s="169">
        <f t="shared" si="1521"/>
        <v>0</v>
      </c>
      <c r="Z519" s="169">
        <f t="shared" si="1521"/>
        <v>0</v>
      </c>
      <c r="AA519" s="169">
        <f t="shared" si="1521"/>
        <v>0</v>
      </c>
      <c r="AB519" s="169">
        <f t="shared" si="1521"/>
        <v>0</v>
      </c>
      <c r="AC519" s="169">
        <f t="shared" si="1521"/>
        <v>0</v>
      </c>
      <c r="AD519" s="169">
        <f t="shared" si="1521"/>
        <v>0</v>
      </c>
      <c r="AE519" s="169">
        <f t="shared" si="1521"/>
        <v>0</v>
      </c>
      <c r="AF519" s="169">
        <f t="shared" si="1521"/>
        <v>0</v>
      </c>
      <c r="AG519" s="169">
        <f t="shared" si="1521"/>
        <v>0</v>
      </c>
      <c r="AH519" s="169">
        <f t="shared" si="1521"/>
        <v>0</v>
      </c>
      <c r="AI519" s="169">
        <f t="shared" si="1521"/>
        <v>0</v>
      </c>
      <c r="AJ519" s="169">
        <f t="shared" si="1521"/>
        <v>0</v>
      </c>
      <c r="AK519" s="169">
        <f t="shared" si="1521"/>
        <v>0</v>
      </c>
      <c r="AL519" s="169">
        <f t="shared" si="1521"/>
        <v>0</v>
      </c>
      <c r="AM519" s="169">
        <f t="shared" si="1521"/>
        <v>0</v>
      </c>
      <c r="AN519" s="169">
        <f t="shared" si="1521"/>
        <v>0</v>
      </c>
      <c r="AO519" s="169">
        <f t="shared" si="1521"/>
        <v>0</v>
      </c>
      <c r="AP519" s="169">
        <f t="shared" si="1521"/>
        <v>0</v>
      </c>
      <c r="AQ519" s="169">
        <f t="shared" si="1521"/>
        <v>0</v>
      </c>
      <c r="AR519" s="313"/>
    </row>
    <row r="520" spans="1:44" ht="21" customHeight="1" x14ac:dyDescent="0.3">
      <c r="A520" s="347" t="s">
        <v>376</v>
      </c>
      <c r="B520" s="347"/>
      <c r="C520" s="347"/>
      <c r="D520" s="176" t="s">
        <v>41</v>
      </c>
      <c r="E520" s="170">
        <f t="shared" si="1446"/>
        <v>46087.145519999998</v>
      </c>
      <c r="F520" s="170">
        <f t="shared" si="1447"/>
        <v>42556.545709999999</v>
      </c>
      <c r="G520" s="170">
        <f t="shared" si="1448"/>
        <v>92.33929597903203</v>
      </c>
      <c r="H520" s="170">
        <f>SUM(H521:H523)</f>
        <v>1372.7146499999999</v>
      </c>
      <c r="I520" s="170">
        <f t="shared" ref="I520" si="1522">SUM(I521:I523)</f>
        <v>1372.7146499999999</v>
      </c>
      <c r="J520" s="170">
        <f t="shared" ref="J520" si="1523">SUM(J521:J523)</f>
        <v>0</v>
      </c>
      <c r="K520" s="170">
        <f t="shared" ref="K520" si="1524">SUM(K521:K523)</f>
        <v>3690.8655799999997</v>
      </c>
      <c r="L520" s="170">
        <f t="shared" ref="L520" si="1525">SUM(L521:L523)</f>
        <v>3690.8655799999997</v>
      </c>
      <c r="M520" s="170">
        <f t="shared" ref="M520" si="1526">SUM(M521:M523)</f>
        <v>100</v>
      </c>
      <c r="N520" s="170">
        <f t="shared" ref="N520" si="1527">SUM(N521:N523)</f>
        <v>4045.53208</v>
      </c>
      <c r="O520" s="170">
        <f t="shared" ref="O520" si="1528">SUM(O521:O523)</f>
        <v>4045.53208</v>
      </c>
      <c r="P520" s="170">
        <f t="shared" ref="P520" si="1529">SUM(P521:P523)</f>
        <v>0</v>
      </c>
      <c r="Q520" s="170">
        <f t="shared" ref="Q520" si="1530">SUM(Q521:Q523)</f>
        <v>4542.3160500000004</v>
      </c>
      <c r="R520" s="170">
        <f t="shared" ref="R520" si="1531">SUM(R521:R523)</f>
        <v>4542.3160500000004</v>
      </c>
      <c r="S520" s="170">
        <f t="shared" ref="S520" si="1532">SUM(S521:S523)</f>
        <v>0</v>
      </c>
      <c r="T520" s="170">
        <f t="shared" ref="T520" si="1533">SUM(T521:T523)</f>
        <v>3622.2101499999999</v>
      </c>
      <c r="U520" s="170">
        <f t="shared" ref="U520" si="1534">SUM(U521:U523)</f>
        <v>3622.2101499999999</v>
      </c>
      <c r="V520" s="170">
        <f t="shared" ref="V520" si="1535">SUM(V521:V523)</f>
        <v>0</v>
      </c>
      <c r="W520" s="170">
        <f t="shared" ref="W520" si="1536">SUM(W521:W523)</f>
        <v>4493.8516</v>
      </c>
      <c r="X520" s="170">
        <f t="shared" ref="X520" si="1537">SUM(X521:X523)</f>
        <v>4493.8516</v>
      </c>
      <c r="Y520" s="170">
        <f t="shared" ref="Y520" si="1538">SUM(Y521:Y523)</f>
        <v>0</v>
      </c>
      <c r="Z520" s="170">
        <f t="shared" ref="Z520" si="1539">SUM(Z521:Z523)</f>
        <v>3125.2107099999998</v>
      </c>
      <c r="AA520" s="170">
        <f t="shared" ref="AA520" si="1540">SUM(AA521:AA523)</f>
        <v>3125.2107099999998</v>
      </c>
      <c r="AB520" s="170">
        <f t="shared" ref="AB520" si="1541">SUM(AB521:AB523)</f>
        <v>0</v>
      </c>
      <c r="AC520" s="170">
        <f t="shared" ref="AC520" si="1542">SUM(AC521:AC523)</f>
        <v>3437.19056</v>
      </c>
      <c r="AD520" s="170">
        <f t="shared" ref="AD520" si="1543">SUM(AD521:AD523)</f>
        <v>3437.19056</v>
      </c>
      <c r="AE520" s="170">
        <f t="shared" ref="AE520" si="1544">SUM(AE521:AE523)</f>
        <v>0</v>
      </c>
      <c r="AF520" s="170">
        <f t="shared" ref="AF520" si="1545">SUM(AF521:AF523)</f>
        <v>3008.3190500000001</v>
      </c>
      <c r="AG520" s="170">
        <f t="shared" ref="AG520" si="1546">SUM(AG521:AG523)</f>
        <v>3008.3190500000001</v>
      </c>
      <c r="AH520" s="170">
        <f t="shared" ref="AH520" si="1547">SUM(AH521:AH523)</f>
        <v>0</v>
      </c>
      <c r="AI520" s="170">
        <f t="shared" ref="AI520" si="1548">SUM(AI521:AI523)</f>
        <v>3741.9347400000001</v>
      </c>
      <c r="AJ520" s="170">
        <f t="shared" ref="AJ520" si="1549">SUM(AJ521:AJ523)</f>
        <v>3741.9347400000001</v>
      </c>
      <c r="AK520" s="170">
        <f t="shared" ref="AK520" si="1550">SUM(AK521:AK523)</f>
        <v>0</v>
      </c>
      <c r="AL520" s="170">
        <f t="shared" ref="AL520" si="1551">SUM(AL521:AL523)</f>
        <v>2446.6618600000002</v>
      </c>
      <c r="AM520" s="170">
        <f t="shared" ref="AM520" si="1552">SUM(AM521:AM523)</f>
        <v>2446.6618600000002</v>
      </c>
      <c r="AN520" s="170">
        <f t="shared" ref="AN520" si="1553">SUM(AN521:AN523)</f>
        <v>0</v>
      </c>
      <c r="AO520" s="170">
        <f t="shared" ref="AO520" si="1554">SUM(AO521:AO523)</f>
        <v>8560.3384900000001</v>
      </c>
      <c r="AP520" s="170">
        <f t="shared" ref="AP520" si="1555">SUM(AP521:AP523)</f>
        <v>5029.7386800000004</v>
      </c>
      <c r="AQ520" s="170">
        <f t="shared" ref="AQ520" si="1556">SUM(AQ521:AQ523)</f>
        <v>0</v>
      </c>
      <c r="AR520" s="345"/>
    </row>
    <row r="521" spans="1:44" x14ac:dyDescent="0.3">
      <c r="A521" s="347"/>
      <c r="B521" s="347"/>
      <c r="C521" s="347"/>
      <c r="D521" s="172" t="s">
        <v>37</v>
      </c>
      <c r="E521" s="170">
        <f t="shared" si="1446"/>
        <v>0</v>
      </c>
      <c r="F521" s="170">
        <f t="shared" si="1447"/>
        <v>0</v>
      </c>
      <c r="G521" s="170" t="e">
        <f t="shared" si="1448"/>
        <v>#DIV/0!</v>
      </c>
      <c r="H521" s="169">
        <f>H516</f>
        <v>0</v>
      </c>
      <c r="I521" s="169">
        <f t="shared" ref="I521:AQ521" si="1557">I516</f>
        <v>0</v>
      </c>
      <c r="J521" s="169">
        <f t="shared" si="1557"/>
        <v>0</v>
      </c>
      <c r="K521" s="169">
        <f t="shared" si="1557"/>
        <v>0</v>
      </c>
      <c r="L521" s="169">
        <f t="shared" si="1557"/>
        <v>0</v>
      </c>
      <c r="M521" s="169">
        <f t="shared" si="1557"/>
        <v>0</v>
      </c>
      <c r="N521" s="169">
        <f t="shared" si="1557"/>
        <v>0</v>
      </c>
      <c r="O521" s="169">
        <f t="shared" si="1557"/>
        <v>0</v>
      </c>
      <c r="P521" s="169">
        <f t="shared" si="1557"/>
        <v>0</v>
      </c>
      <c r="Q521" s="169">
        <f t="shared" si="1557"/>
        <v>0</v>
      </c>
      <c r="R521" s="169">
        <f t="shared" si="1557"/>
        <v>0</v>
      </c>
      <c r="S521" s="169">
        <f t="shared" si="1557"/>
        <v>0</v>
      </c>
      <c r="T521" s="169">
        <f t="shared" si="1557"/>
        <v>0</v>
      </c>
      <c r="U521" s="169">
        <f t="shared" si="1557"/>
        <v>0</v>
      </c>
      <c r="V521" s="169">
        <f t="shared" si="1557"/>
        <v>0</v>
      </c>
      <c r="W521" s="169">
        <f t="shared" si="1557"/>
        <v>0</v>
      </c>
      <c r="X521" s="169">
        <f t="shared" si="1557"/>
        <v>0</v>
      </c>
      <c r="Y521" s="169">
        <f t="shared" si="1557"/>
        <v>0</v>
      </c>
      <c r="Z521" s="169">
        <f t="shared" si="1557"/>
        <v>0</v>
      </c>
      <c r="AA521" s="169">
        <f t="shared" si="1557"/>
        <v>0</v>
      </c>
      <c r="AB521" s="169">
        <f t="shared" si="1557"/>
        <v>0</v>
      </c>
      <c r="AC521" s="169">
        <f t="shared" si="1557"/>
        <v>0</v>
      </c>
      <c r="AD521" s="169">
        <f t="shared" si="1557"/>
        <v>0</v>
      </c>
      <c r="AE521" s="169">
        <f t="shared" si="1557"/>
        <v>0</v>
      </c>
      <c r="AF521" s="169">
        <f t="shared" si="1557"/>
        <v>0</v>
      </c>
      <c r="AG521" s="169">
        <f t="shared" si="1557"/>
        <v>0</v>
      </c>
      <c r="AH521" s="169">
        <f t="shared" si="1557"/>
        <v>0</v>
      </c>
      <c r="AI521" s="169">
        <f t="shared" si="1557"/>
        <v>0</v>
      </c>
      <c r="AJ521" s="169">
        <f t="shared" si="1557"/>
        <v>0</v>
      </c>
      <c r="AK521" s="169">
        <f t="shared" si="1557"/>
        <v>0</v>
      </c>
      <c r="AL521" s="169">
        <f t="shared" si="1557"/>
        <v>0</v>
      </c>
      <c r="AM521" s="169">
        <f t="shared" si="1557"/>
        <v>0</v>
      </c>
      <c r="AN521" s="169">
        <f t="shared" si="1557"/>
        <v>0</v>
      </c>
      <c r="AO521" s="169">
        <f t="shared" si="1557"/>
        <v>0</v>
      </c>
      <c r="AP521" s="169">
        <f t="shared" si="1557"/>
        <v>0</v>
      </c>
      <c r="AQ521" s="169">
        <f t="shared" si="1557"/>
        <v>0</v>
      </c>
      <c r="AR521" s="345"/>
    </row>
    <row r="522" spans="1:44" ht="33.049999999999997" customHeight="1" x14ac:dyDescent="0.3">
      <c r="A522" s="347"/>
      <c r="B522" s="347"/>
      <c r="C522" s="347"/>
      <c r="D522" s="172" t="s">
        <v>2</v>
      </c>
      <c r="E522" s="170">
        <f t="shared" si="1446"/>
        <v>0</v>
      </c>
      <c r="F522" s="170">
        <f t="shared" si="1447"/>
        <v>0</v>
      </c>
      <c r="G522" s="170" t="e">
        <f t="shared" si="1448"/>
        <v>#DIV/0!</v>
      </c>
      <c r="H522" s="169">
        <f t="shared" ref="H522:AQ522" si="1558">H517</f>
        <v>0</v>
      </c>
      <c r="I522" s="169">
        <f t="shared" si="1558"/>
        <v>0</v>
      </c>
      <c r="J522" s="169">
        <f t="shared" si="1558"/>
        <v>0</v>
      </c>
      <c r="K522" s="169">
        <f t="shared" si="1558"/>
        <v>0</v>
      </c>
      <c r="L522" s="169">
        <f t="shared" si="1558"/>
        <v>0</v>
      </c>
      <c r="M522" s="169">
        <f t="shared" si="1558"/>
        <v>0</v>
      </c>
      <c r="N522" s="169">
        <f t="shared" si="1558"/>
        <v>0</v>
      </c>
      <c r="O522" s="169">
        <f t="shared" si="1558"/>
        <v>0</v>
      </c>
      <c r="P522" s="169">
        <f t="shared" si="1558"/>
        <v>0</v>
      </c>
      <c r="Q522" s="169">
        <f t="shared" si="1558"/>
        <v>0</v>
      </c>
      <c r="R522" s="169">
        <f t="shared" si="1558"/>
        <v>0</v>
      </c>
      <c r="S522" s="169">
        <f t="shared" si="1558"/>
        <v>0</v>
      </c>
      <c r="T522" s="169">
        <f t="shared" si="1558"/>
        <v>0</v>
      </c>
      <c r="U522" s="169">
        <f t="shared" si="1558"/>
        <v>0</v>
      </c>
      <c r="V522" s="169">
        <f t="shared" si="1558"/>
        <v>0</v>
      </c>
      <c r="W522" s="169">
        <f t="shared" si="1558"/>
        <v>0</v>
      </c>
      <c r="X522" s="169">
        <f t="shared" si="1558"/>
        <v>0</v>
      </c>
      <c r="Y522" s="169">
        <f t="shared" si="1558"/>
        <v>0</v>
      </c>
      <c r="Z522" s="169">
        <f t="shared" si="1558"/>
        <v>0</v>
      </c>
      <c r="AA522" s="169">
        <f t="shared" si="1558"/>
        <v>0</v>
      </c>
      <c r="AB522" s="169">
        <f t="shared" si="1558"/>
        <v>0</v>
      </c>
      <c r="AC522" s="169">
        <f t="shared" si="1558"/>
        <v>0</v>
      </c>
      <c r="AD522" s="169">
        <f t="shared" si="1558"/>
        <v>0</v>
      </c>
      <c r="AE522" s="169">
        <f t="shared" si="1558"/>
        <v>0</v>
      </c>
      <c r="AF522" s="169">
        <f t="shared" si="1558"/>
        <v>0</v>
      </c>
      <c r="AG522" s="169">
        <f t="shared" si="1558"/>
        <v>0</v>
      </c>
      <c r="AH522" s="169">
        <f t="shared" si="1558"/>
        <v>0</v>
      </c>
      <c r="AI522" s="169">
        <f t="shared" si="1558"/>
        <v>0</v>
      </c>
      <c r="AJ522" s="169">
        <f t="shared" si="1558"/>
        <v>0</v>
      </c>
      <c r="AK522" s="169">
        <f t="shared" si="1558"/>
        <v>0</v>
      </c>
      <c r="AL522" s="169">
        <f t="shared" si="1558"/>
        <v>0</v>
      </c>
      <c r="AM522" s="169">
        <f t="shared" si="1558"/>
        <v>0</v>
      </c>
      <c r="AN522" s="169">
        <f t="shared" si="1558"/>
        <v>0</v>
      </c>
      <c r="AO522" s="169">
        <f t="shared" si="1558"/>
        <v>0</v>
      </c>
      <c r="AP522" s="169">
        <f t="shared" si="1558"/>
        <v>0</v>
      </c>
      <c r="AQ522" s="169">
        <f t="shared" si="1558"/>
        <v>0</v>
      </c>
      <c r="AR522" s="345"/>
    </row>
    <row r="523" spans="1:44" ht="21" customHeight="1" x14ac:dyDescent="0.3">
      <c r="A523" s="347"/>
      <c r="B523" s="347"/>
      <c r="C523" s="347"/>
      <c r="D523" s="172" t="s">
        <v>43</v>
      </c>
      <c r="E523" s="170">
        <f t="shared" si="1446"/>
        <v>46087.145519999998</v>
      </c>
      <c r="F523" s="170">
        <f t="shared" si="1447"/>
        <v>42556.545709999999</v>
      </c>
      <c r="G523" s="170">
        <f t="shared" si="1448"/>
        <v>92.33929597903203</v>
      </c>
      <c r="H523" s="169">
        <f t="shared" ref="H523:AQ523" si="1559">H518</f>
        <v>1372.7146499999999</v>
      </c>
      <c r="I523" s="169">
        <f t="shared" si="1559"/>
        <v>1372.7146499999999</v>
      </c>
      <c r="J523" s="169">
        <f t="shared" si="1559"/>
        <v>0</v>
      </c>
      <c r="K523" s="169">
        <f t="shared" si="1559"/>
        <v>3690.8655799999997</v>
      </c>
      <c r="L523" s="169">
        <f t="shared" si="1559"/>
        <v>3690.8655799999997</v>
      </c>
      <c r="M523" s="169">
        <f t="shared" si="1559"/>
        <v>100</v>
      </c>
      <c r="N523" s="169">
        <f t="shared" si="1559"/>
        <v>4045.53208</v>
      </c>
      <c r="O523" s="169">
        <f t="shared" si="1559"/>
        <v>4045.53208</v>
      </c>
      <c r="P523" s="169">
        <f t="shared" si="1559"/>
        <v>0</v>
      </c>
      <c r="Q523" s="169">
        <f t="shared" si="1559"/>
        <v>4542.3160500000004</v>
      </c>
      <c r="R523" s="169">
        <f t="shared" si="1559"/>
        <v>4542.3160500000004</v>
      </c>
      <c r="S523" s="169">
        <f t="shared" si="1559"/>
        <v>0</v>
      </c>
      <c r="T523" s="169">
        <f t="shared" si="1559"/>
        <v>3622.2101499999999</v>
      </c>
      <c r="U523" s="169">
        <f t="shared" si="1559"/>
        <v>3622.2101499999999</v>
      </c>
      <c r="V523" s="169">
        <f t="shared" si="1559"/>
        <v>0</v>
      </c>
      <c r="W523" s="169">
        <f t="shared" si="1559"/>
        <v>4493.8516</v>
      </c>
      <c r="X523" s="169">
        <f t="shared" si="1559"/>
        <v>4493.8516</v>
      </c>
      <c r="Y523" s="169">
        <f t="shared" si="1559"/>
        <v>0</v>
      </c>
      <c r="Z523" s="169">
        <f t="shared" si="1559"/>
        <v>3125.2107099999998</v>
      </c>
      <c r="AA523" s="169">
        <f t="shared" si="1559"/>
        <v>3125.2107099999998</v>
      </c>
      <c r="AB523" s="169">
        <f t="shared" si="1559"/>
        <v>0</v>
      </c>
      <c r="AC523" s="169">
        <f t="shared" si="1559"/>
        <v>3437.19056</v>
      </c>
      <c r="AD523" s="169">
        <f t="shared" si="1559"/>
        <v>3437.19056</v>
      </c>
      <c r="AE523" s="169">
        <f t="shared" si="1559"/>
        <v>0</v>
      </c>
      <c r="AF523" s="169">
        <f t="shared" si="1559"/>
        <v>3008.3190500000001</v>
      </c>
      <c r="AG523" s="169">
        <f t="shared" si="1559"/>
        <v>3008.3190500000001</v>
      </c>
      <c r="AH523" s="169">
        <f t="shared" si="1559"/>
        <v>0</v>
      </c>
      <c r="AI523" s="169">
        <f t="shared" si="1559"/>
        <v>3741.9347400000001</v>
      </c>
      <c r="AJ523" s="169">
        <f t="shared" si="1559"/>
        <v>3741.9347400000001</v>
      </c>
      <c r="AK523" s="169">
        <f t="shared" si="1559"/>
        <v>0</v>
      </c>
      <c r="AL523" s="169">
        <f t="shared" si="1559"/>
        <v>2446.6618600000002</v>
      </c>
      <c r="AM523" s="169">
        <f t="shared" si="1559"/>
        <v>2446.6618600000002</v>
      </c>
      <c r="AN523" s="169">
        <f t="shared" si="1559"/>
        <v>0</v>
      </c>
      <c r="AO523" s="169">
        <f t="shared" si="1559"/>
        <v>8560.3384900000001</v>
      </c>
      <c r="AP523" s="169">
        <f t="shared" si="1559"/>
        <v>5029.7386800000004</v>
      </c>
      <c r="AQ523" s="169">
        <f t="shared" si="1559"/>
        <v>0</v>
      </c>
      <c r="AR523" s="345"/>
    </row>
    <row r="524" spans="1:44" ht="29" customHeight="1" x14ac:dyDescent="0.25">
      <c r="A524" s="347"/>
      <c r="B524" s="347"/>
      <c r="C524" s="347"/>
      <c r="D524" s="173" t="s">
        <v>272</v>
      </c>
      <c r="E524" s="170">
        <f t="shared" si="1446"/>
        <v>0</v>
      </c>
      <c r="F524" s="170">
        <f t="shared" si="1447"/>
        <v>0</v>
      </c>
      <c r="G524" s="170" t="e">
        <f t="shared" si="1448"/>
        <v>#DIV/0!</v>
      </c>
      <c r="H524" s="169">
        <f t="shared" ref="H524:AQ524" si="1560">H519</f>
        <v>0</v>
      </c>
      <c r="I524" s="169">
        <f t="shared" si="1560"/>
        <v>0</v>
      </c>
      <c r="J524" s="169">
        <f t="shared" si="1560"/>
        <v>0</v>
      </c>
      <c r="K524" s="169">
        <f t="shared" si="1560"/>
        <v>0</v>
      </c>
      <c r="L524" s="169">
        <f t="shared" si="1560"/>
        <v>0</v>
      </c>
      <c r="M524" s="169">
        <f t="shared" si="1560"/>
        <v>0</v>
      </c>
      <c r="N524" s="169">
        <f t="shared" si="1560"/>
        <v>0</v>
      </c>
      <c r="O524" s="169">
        <f t="shared" si="1560"/>
        <v>0</v>
      </c>
      <c r="P524" s="169">
        <f t="shared" si="1560"/>
        <v>0</v>
      </c>
      <c r="Q524" s="169">
        <f t="shared" si="1560"/>
        <v>0</v>
      </c>
      <c r="R524" s="169">
        <f t="shared" si="1560"/>
        <v>0</v>
      </c>
      <c r="S524" s="169">
        <f t="shared" si="1560"/>
        <v>0</v>
      </c>
      <c r="T524" s="169">
        <f t="shared" si="1560"/>
        <v>0</v>
      </c>
      <c r="U524" s="169">
        <f t="shared" si="1560"/>
        <v>0</v>
      </c>
      <c r="V524" s="169">
        <f t="shared" si="1560"/>
        <v>0</v>
      </c>
      <c r="W524" s="169">
        <f t="shared" si="1560"/>
        <v>0</v>
      </c>
      <c r="X524" s="169">
        <f t="shared" si="1560"/>
        <v>0</v>
      </c>
      <c r="Y524" s="169">
        <f t="shared" si="1560"/>
        <v>0</v>
      </c>
      <c r="Z524" s="169">
        <f t="shared" si="1560"/>
        <v>0</v>
      </c>
      <c r="AA524" s="169">
        <f t="shared" si="1560"/>
        <v>0</v>
      </c>
      <c r="AB524" s="169">
        <f t="shared" si="1560"/>
        <v>0</v>
      </c>
      <c r="AC524" s="169">
        <f t="shared" si="1560"/>
        <v>0</v>
      </c>
      <c r="AD524" s="169">
        <f t="shared" si="1560"/>
        <v>0</v>
      </c>
      <c r="AE524" s="169">
        <f t="shared" si="1560"/>
        <v>0</v>
      </c>
      <c r="AF524" s="169">
        <f t="shared" si="1560"/>
        <v>0</v>
      </c>
      <c r="AG524" s="169">
        <f t="shared" si="1560"/>
        <v>0</v>
      </c>
      <c r="AH524" s="169">
        <f t="shared" si="1560"/>
        <v>0</v>
      </c>
      <c r="AI524" s="169">
        <f t="shared" si="1560"/>
        <v>0</v>
      </c>
      <c r="AJ524" s="169">
        <f t="shared" si="1560"/>
        <v>0</v>
      </c>
      <c r="AK524" s="169">
        <f t="shared" si="1560"/>
        <v>0</v>
      </c>
      <c r="AL524" s="169">
        <f t="shared" si="1560"/>
        <v>0</v>
      </c>
      <c r="AM524" s="169">
        <f t="shared" si="1560"/>
        <v>0</v>
      </c>
      <c r="AN524" s="169">
        <f t="shared" si="1560"/>
        <v>0</v>
      </c>
      <c r="AO524" s="169">
        <f t="shared" si="1560"/>
        <v>0</v>
      </c>
      <c r="AP524" s="169">
        <f t="shared" si="1560"/>
        <v>0</v>
      </c>
      <c r="AQ524" s="169">
        <f t="shared" si="1560"/>
        <v>0</v>
      </c>
      <c r="AR524" s="345"/>
    </row>
    <row r="525" spans="1:44" ht="29" customHeight="1" x14ac:dyDescent="0.3">
      <c r="A525" s="347" t="s">
        <v>282</v>
      </c>
      <c r="B525" s="347"/>
      <c r="C525" s="347"/>
      <c r="D525" s="176" t="s">
        <v>41</v>
      </c>
      <c r="E525" s="170">
        <f t="shared" si="1446"/>
        <v>0</v>
      </c>
      <c r="F525" s="170">
        <f t="shared" si="1447"/>
        <v>0</v>
      </c>
      <c r="G525" s="170" t="e">
        <f t="shared" si="1448"/>
        <v>#DIV/0!</v>
      </c>
      <c r="H525" s="170">
        <f>SUM(H526:H528)</f>
        <v>0</v>
      </c>
      <c r="I525" s="170">
        <f t="shared" ref="I525" si="1561">SUM(I526:I528)</f>
        <v>0</v>
      </c>
      <c r="J525" s="170">
        <f t="shared" ref="J525" si="1562">SUM(J526:J528)</f>
        <v>0</v>
      </c>
      <c r="K525" s="170">
        <f t="shared" ref="K525" si="1563">SUM(K526:K528)</f>
        <v>0</v>
      </c>
      <c r="L525" s="170">
        <f t="shared" ref="L525" si="1564">SUM(L526:L528)</f>
        <v>0</v>
      </c>
      <c r="M525" s="170">
        <f t="shared" ref="M525" si="1565">SUM(M526:M528)</f>
        <v>0</v>
      </c>
      <c r="N525" s="170">
        <f t="shared" ref="N525" si="1566">SUM(N526:N528)</f>
        <v>0</v>
      </c>
      <c r="O525" s="170">
        <f t="shared" ref="O525" si="1567">SUM(O526:O528)</f>
        <v>0</v>
      </c>
      <c r="P525" s="170">
        <f t="shared" ref="P525" si="1568">SUM(P526:P528)</f>
        <v>0</v>
      </c>
      <c r="Q525" s="170">
        <f t="shared" ref="Q525" si="1569">SUM(Q526:Q528)</f>
        <v>0</v>
      </c>
      <c r="R525" s="170">
        <f t="shared" ref="R525" si="1570">SUM(R526:R528)</f>
        <v>0</v>
      </c>
      <c r="S525" s="170">
        <f t="shared" ref="S525" si="1571">SUM(S526:S528)</f>
        <v>0</v>
      </c>
      <c r="T525" s="170">
        <f t="shared" ref="T525" si="1572">SUM(T526:T528)</f>
        <v>0</v>
      </c>
      <c r="U525" s="170">
        <f t="shared" ref="U525" si="1573">SUM(U526:U528)</f>
        <v>0</v>
      </c>
      <c r="V525" s="170">
        <f t="shared" ref="V525" si="1574">SUM(V526:V528)</f>
        <v>0</v>
      </c>
      <c r="W525" s="170">
        <f t="shared" ref="W525" si="1575">SUM(W526:W528)</f>
        <v>0</v>
      </c>
      <c r="X525" s="170">
        <f t="shared" ref="X525" si="1576">SUM(X526:X528)</f>
        <v>0</v>
      </c>
      <c r="Y525" s="170">
        <f t="shared" ref="Y525" si="1577">SUM(Y526:Y528)</f>
        <v>0</v>
      </c>
      <c r="Z525" s="170">
        <f t="shared" ref="Z525" si="1578">SUM(Z526:Z528)</f>
        <v>0</v>
      </c>
      <c r="AA525" s="170">
        <f t="shared" ref="AA525" si="1579">SUM(AA526:AA528)</f>
        <v>0</v>
      </c>
      <c r="AB525" s="170">
        <f t="shared" ref="AB525" si="1580">SUM(AB526:AB528)</f>
        <v>0</v>
      </c>
      <c r="AC525" s="170">
        <f t="shared" ref="AC525" si="1581">SUM(AC526:AC528)</f>
        <v>0</v>
      </c>
      <c r="AD525" s="170">
        <f t="shared" ref="AD525" si="1582">SUM(AD526:AD528)</f>
        <v>0</v>
      </c>
      <c r="AE525" s="170">
        <f t="shared" ref="AE525" si="1583">SUM(AE526:AE528)</f>
        <v>0</v>
      </c>
      <c r="AF525" s="170">
        <f t="shared" ref="AF525" si="1584">SUM(AF526:AF528)</f>
        <v>0</v>
      </c>
      <c r="AG525" s="170">
        <f t="shared" ref="AG525" si="1585">SUM(AG526:AG528)</f>
        <v>0</v>
      </c>
      <c r="AH525" s="170">
        <f t="shared" ref="AH525" si="1586">SUM(AH526:AH528)</f>
        <v>0</v>
      </c>
      <c r="AI525" s="170">
        <f t="shared" ref="AI525" si="1587">SUM(AI526:AI528)</f>
        <v>0</v>
      </c>
      <c r="AJ525" s="170">
        <f t="shared" ref="AJ525" si="1588">SUM(AJ526:AJ528)</f>
        <v>0</v>
      </c>
      <c r="AK525" s="170">
        <f t="shared" ref="AK525" si="1589">SUM(AK526:AK528)</f>
        <v>0</v>
      </c>
      <c r="AL525" s="170">
        <f t="shared" ref="AL525" si="1590">SUM(AL526:AL528)</f>
        <v>0</v>
      </c>
      <c r="AM525" s="170">
        <f t="shared" ref="AM525" si="1591">SUM(AM526:AM528)</f>
        <v>0</v>
      </c>
      <c r="AN525" s="170">
        <f t="shared" ref="AN525" si="1592">SUM(AN526:AN528)</f>
        <v>0</v>
      </c>
      <c r="AO525" s="170">
        <f t="shared" ref="AO525" si="1593">SUM(AO526:AO528)</f>
        <v>0</v>
      </c>
      <c r="AP525" s="170">
        <f t="shared" ref="AP525" si="1594">SUM(AP526:AP528)</f>
        <v>0</v>
      </c>
      <c r="AQ525" s="170">
        <f t="shared" ref="AQ525" si="1595">SUM(AQ526:AQ528)</f>
        <v>0</v>
      </c>
      <c r="AR525" s="345"/>
    </row>
    <row r="526" spans="1:44" ht="29" customHeight="1" x14ac:dyDescent="0.3">
      <c r="A526" s="347"/>
      <c r="B526" s="347"/>
      <c r="C526" s="347"/>
      <c r="D526" s="172" t="s">
        <v>37</v>
      </c>
      <c r="E526" s="170">
        <f t="shared" si="1446"/>
        <v>0</v>
      </c>
      <c r="F526" s="170">
        <f t="shared" si="1447"/>
        <v>0</v>
      </c>
      <c r="G526" s="170" t="e">
        <f t="shared" si="1448"/>
        <v>#DIV/0!</v>
      </c>
      <c r="H526" s="169"/>
      <c r="I526" s="169"/>
      <c r="J526" s="174"/>
      <c r="K526" s="169"/>
      <c r="L526" s="169"/>
      <c r="M526" s="174"/>
      <c r="N526" s="169"/>
      <c r="O526" s="169"/>
      <c r="P526" s="174"/>
      <c r="Q526" s="169"/>
      <c r="R526" s="169"/>
      <c r="S526" s="174"/>
      <c r="T526" s="169"/>
      <c r="U526" s="169"/>
      <c r="V526" s="174"/>
      <c r="W526" s="169"/>
      <c r="X526" s="169"/>
      <c r="Y526" s="174"/>
      <c r="Z526" s="169"/>
      <c r="AA526" s="169"/>
      <c r="AB526" s="174"/>
      <c r="AC526" s="169"/>
      <c r="AD526" s="169"/>
      <c r="AE526" s="174"/>
      <c r="AF526" s="169"/>
      <c r="AG526" s="169"/>
      <c r="AH526" s="174"/>
      <c r="AI526" s="169"/>
      <c r="AJ526" s="169"/>
      <c r="AK526" s="169"/>
      <c r="AL526" s="169"/>
      <c r="AM526" s="169"/>
      <c r="AN526" s="174"/>
      <c r="AO526" s="169"/>
      <c r="AP526" s="169"/>
      <c r="AQ526" s="174"/>
      <c r="AR526" s="345"/>
    </row>
    <row r="527" spans="1:44" ht="29" customHeight="1" x14ac:dyDescent="0.3">
      <c r="A527" s="347"/>
      <c r="B527" s="347"/>
      <c r="C527" s="347"/>
      <c r="D527" s="172" t="s">
        <v>2</v>
      </c>
      <c r="E527" s="170">
        <f t="shared" si="1446"/>
        <v>0</v>
      </c>
      <c r="F527" s="170">
        <f t="shared" si="1447"/>
        <v>0</v>
      </c>
      <c r="G527" s="170" t="e">
        <f t="shared" si="1448"/>
        <v>#DIV/0!</v>
      </c>
      <c r="H527" s="169"/>
      <c r="I527" s="169"/>
      <c r="J527" s="174"/>
      <c r="K527" s="169"/>
      <c r="L527" s="169"/>
      <c r="M527" s="174"/>
      <c r="N527" s="169"/>
      <c r="O527" s="169"/>
      <c r="P527" s="174"/>
      <c r="Q527" s="169"/>
      <c r="R527" s="169"/>
      <c r="S527" s="174"/>
      <c r="T527" s="169"/>
      <c r="U527" s="169"/>
      <c r="V527" s="174"/>
      <c r="W527" s="169"/>
      <c r="X527" s="169"/>
      <c r="Y527" s="174"/>
      <c r="Z527" s="169"/>
      <c r="AA527" s="169"/>
      <c r="AB527" s="174"/>
      <c r="AC527" s="169"/>
      <c r="AD527" s="169"/>
      <c r="AE527" s="174"/>
      <c r="AF527" s="169"/>
      <c r="AG527" s="169"/>
      <c r="AH527" s="174"/>
      <c r="AI527" s="169"/>
      <c r="AJ527" s="169"/>
      <c r="AK527" s="174"/>
      <c r="AL527" s="169"/>
      <c r="AM527" s="169"/>
      <c r="AN527" s="174"/>
      <c r="AO527" s="169"/>
      <c r="AP527" s="169"/>
      <c r="AQ527" s="174"/>
      <c r="AR527" s="345"/>
    </row>
    <row r="528" spans="1:44" ht="29" customHeight="1" x14ac:dyDescent="0.3">
      <c r="A528" s="347"/>
      <c r="B528" s="347"/>
      <c r="C528" s="347"/>
      <c r="D528" s="172" t="s">
        <v>43</v>
      </c>
      <c r="E528" s="170">
        <f t="shared" si="1446"/>
        <v>0</v>
      </c>
      <c r="F528" s="170">
        <f t="shared" si="1447"/>
        <v>0</v>
      </c>
      <c r="G528" s="170" t="e">
        <f t="shared" si="1448"/>
        <v>#DIV/0!</v>
      </c>
      <c r="H528" s="169"/>
      <c r="I528" s="169"/>
      <c r="J528" s="174"/>
      <c r="K528" s="169"/>
      <c r="L528" s="169"/>
      <c r="M528" s="174"/>
      <c r="N528" s="169"/>
      <c r="O528" s="169"/>
      <c r="P528" s="174"/>
      <c r="Q528" s="169"/>
      <c r="R528" s="169"/>
      <c r="S528" s="174"/>
      <c r="T528" s="169"/>
      <c r="U528" s="169"/>
      <c r="V528" s="174"/>
      <c r="W528" s="169"/>
      <c r="X528" s="169"/>
      <c r="Y528" s="174"/>
      <c r="Z528" s="169"/>
      <c r="AA528" s="169"/>
      <c r="AB528" s="174"/>
      <c r="AC528" s="169"/>
      <c r="AD528" s="169"/>
      <c r="AE528" s="174"/>
      <c r="AF528" s="169"/>
      <c r="AG528" s="169"/>
      <c r="AH528" s="174"/>
      <c r="AI528" s="169"/>
      <c r="AJ528" s="169"/>
      <c r="AK528" s="174"/>
      <c r="AL528" s="169"/>
      <c r="AM528" s="169"/>
      <c r="AN528" s="174"/>
      <c r="AO528" s="169"/>
      <c r="AP528" s="169"/>
      <c r="AQ528" s="174"/>
      <c r="AR528" s="345"/>
    </row>
    <row r="529" spans="1:44" ht="29" customHeight="1" x14ac:dyDescent="0.25">
      <c r="A529" s="347"/>
      <c r="B529" s="347"/>
      <c r="C529" s="347"/>
      <c r="D529" s="173" t="s">
        <v>272</v>
      </c>
      <c r="E529" s="170">
        <f t="shared" si="1446"/>
        <v>0</v>
      </c>
      <c r="F529" s="170">
        <f t="shared" si="1447"/>
        <v>0</v>
      </c>
      <c r="G529" s="170" t="e">
        <f t="shared" si="1448"/>
        <v>#DIV/0!</v>
      </c>
      <c r="H529" s="169"/>
      <c r="I529" s="169"/>
      <c r="J529" s="174"/>
      <c r="K529" s="169"/>
      <c r="L529" s="169"/>
      <c r="M529" s="174"/>
      <c r="N529" s="169"/>
      <c r="O529" s="169"/>
      <c r="P529" s="174"/>
      <c r="Q529" s="169"/>
      <c r="R529" s="169"/>
      <c r="S529" s="174"/>
      <c r="T529" s="169"/>
      <c r="U529" s="169"/>
      <c r="V529" s="174"/>
      <c r="W529" s="169"/>
      <c r="X529" s="169"/>
      <c r="Y529" s="174"/>
      <c r="Z529" s="169"/>
      <c r="AA529" s="169"/>
      <c r="AB529" s="174"/>
      <c r="AC529" s="169"/>
      <c r="AD529" s="169"/>
      <c r="AE529" s="174"/>
      <c r="AF529" s="169"/>
      <c r="AG529" s="169"/>
      <c r="AH529" s="174"/>
      <c r="AI529" s="169"/>
      <c r="AJ529" s="169"/>
      <c r="AK529" s="174"/>
      <c r="AL529" s="169"/>
      <c r="AM529" s="169"/>
      <c r="AN529" s="174"/>
      <c r="AO529" s="169"/>
      <c r="AP529" s="169"/>
      <c r="AQ529" s="174"/>
      <c r="AR529" s="345"/>
    </row>
    <row r="530" spans="1:44" ht="30.05" customHeight="1" x14ac:dyDescent="0.3">
      <c r="A530" s="348" t="s">
        <v>380</v>
      </c>
      <c r="B530" s="348"/>
      <c r="C530" s="348"/>
      <c r="D530" s="348"/>
      <c r="E530" s="348"/>
      <c r="F530" s="348"/>
      <c r="G530" s="348"/>
      <c r="H530" s="348"/>
      <c r="I530" s="348"/>
      <c r="J530" s="348"/>
      <c r="K530" s="348"/>
      <c r="L530" s="348"/>
      <c r="M530" s="348"/>
      <c r="N530" s="348"/>
      <c r="O530" s="348"/>
      <c r="P530" s="348"/>
      <c r="Q530" s="348"/>
      <c r="R530" s="348"/>
      <c r="S530" s="348"/>
      <c r="T530" s="348"/>
      <c r="U530" s="348"/>
      <c r="V530" s="348"/>
      <c r="W530" s="348"/>
      <c r="X530" s="348"/>
      <c r="Y530" s="348"/>
      <c r="Z530" s="348"/>
      <c r="AA530" s="348"/>
      <c r="AB530" s="348"/>
      <c r="AC530" s="348"/>
      <c r="AD530" s="348"/>
      <c r="AE530" s="348"/>
      <c r="AF530" s="348"/>
      <c r="AG530" s="348"/>
      <c r="AH530" s="348"/>
      <c r="AI530" s="348"/>
      <c r="AJ530" s="348"/>
      <c r="AK530" s="348"/>
      <c r="AL530" s="348"/>
      <c r="AM530" s="348"/>
      <c r="AN530" s="348"/>
      <c r="AO530" s="348"/>
      <c r="AP530" s="348"/>
      <c r="AQ530" s="348"/>
      <c r="AR530" s="348"/>
    </row>
    <row r="531" spans="1:44" s="116" customFormat="1" ht="22.25" customHeight="1" x14ac:dyDescent="0.3">
      <c r="A531" s="307" t="s">
        <v>95</v>
      </c>
      <c r="B531" s="310" t="s">
        <v>381</v>
      </c>
      <c r="C531" s="310" t="s">
        <v>438</v>
      </c>
      <c r="D531" s="176" t="s">
        <v>41</v>
      </c>
      <c r="E531" s="170">
        <f t="shared" ref="E531:E541" si="1596">H531+K531+N531+Q531+T531+W531+Z531+AC531+AF531+AI531+AL531+AO531</f>
        <v>38699.635520000003</v>
      </c>
      <c r="F531" s="170">
        <f t="shared" ref="F531:F541" si="1597">I531+L531+O531+R531+U531+X531+AA531+AD531+AG531+AJ531+AM531+AP531</f>
        <v>33664.942370000004</v>
      </c>
      <c r="G531" s="170">
        <f t="shared" ref="G531:G594" si="1598">F531/E531*100</f>
        <v>86.990334450571069</v>
      </c>
      <c r="H531" s="170">
        <f>H532+H533+H534+H536</f>
        <v>0</v>
      </c>
      <c r="I531" s="170">
        <f t="shared" ref="I531:AQ531" si="1599">I532+I533+I534+I536</f>
        <v>0</v>
      </c>
      <c r="J531" s="170">
        <f t="shared" si="1599"/>
        <v>0</v>
      </c>
      <c r="K531" s="170">
        <f t="shared" si="1599"/>
        <v>0</v>
      </c>
      <c r="L531" s="170">
        <f t="shared" si="1599"/>
        <v>0</v>
      </c>
      <c r="M531" s="170">
        <f t="shared" si="1599"/>
        <v>0</v>
      </c>
      <c r="N531" s="170">
        <f t="shared" si="1599"/>
        <v>0</v>
      </c>
      <c r="O531" s="170">
        <f t="shared" si="1599"/>
        <v>0</v>
      </c>
      <c r="P531" s="170">
        <f t="shared" si="1599"/>
        <v>0</v>
      </c>
      <c r="Q531" s="170">
        <f t="shared" si="1599"/>
        <v>0</v>
      </c>
      <c r="R531" s="170">
        <f t="shared" si="1599"/>
        <v>0</v>
      </c>
      <c r="S531" s="170">
        <f t="shared" si="1599"/>
        <v>0</v>
      </c>
      <c r="T531" s="170">
        <f t="shared" si="1599"/>
        <v>0</v>
      </c>
      <c r="U531" s="170">
        <f t="shared" si="1599"/>
        <v>0</v>
      </c>
      <c r="V531" s="170">
        <f t="shared" si="1599"/>
        <v>0</v>
      </c>
      <c r="W531" s="170">
        <f t="shared" si="1599"/>
        <v>0</v>
      </c>
      <c r="X531" s="170">
        <f t="shared" si="1599"/>
        <v>0</v>
      </c>
      <c r="Y531" s="170">
        <f t="shared" si="1599"/>
        <v>0</v>
      </c>
      <c r="Z531" s="170">
        <f t="shared" si="1599"/>
        <v>0</v>
      </c>
      <c r="AA531" s="170">
        <f t="shared" si="1599"/>
        <v>0</v>
      </c>
      <c r="AB531" s="170">
        <f t="shared" si="1599"/>
        <v>0</v>
      </c>
      <c r="AC531" s="170">
        <f t="shared" si="1599"/>
        <v>7532.2655599999998</v>
      </c>
      <c r="AD531" s="170">
        <f t="shared" si="1599"/>
        <v>7532.2655599999998</v>
      </c>
      <c r="AE531" s="170">
        <f t="shared" si="1599"/>
        <v>0</v>
      </c>
      <c r="AF531" s="170">
        <f t="shared" si="1599"/>
        <v>9447.5579300000009</v>
      </c>
      <c r="AG531" s="170">
        <f t="shared" si="1599"/>
        <v>9447.5579300000009</v>
      </c>
      <c r="AH531" s="170">
        <f t="shared" si="1599"/>
        <v>0</v>
      </c>
      <c r="AI531" s="170">
        <f t="shared" si="1599"/>
        <v>5816.3647899999996</v>
      </c>
      <c r="AJ531" s="170">
        <f t="shared" si="1599"/>
        <v>5816.3647899999996</v>
      </c>
      <c r="AK531" s="170">
        <f t="shared" si="1599"/>
        <v>0</v>
      </c>
      <c r="AL531" s="170">
        <f t="shared" si="1599"/>
        <v>4283.9124499999998</v>
      </c>
      <c r="AM531" s="170">
        <f t="shared" si="1599"/>
        <v>4283.9124499999998</v>
      </c>
      <c r="AN531" s="170">
        <f t="shared" si="1599"/>
        <v>0</v>
      </c>
      <c r="AO531" s="170">
        <f t="shared" si="1599"/>
        <v>11619.534790000002</v>
      </c>
      <c r="AP531" s="170">
        <f t="shared" si="1599"/>
        <v>6584.8416399999987</v>
      </c>
      <c r="AQ531" s="170">
        <f t="shared" si="1599"/>
        <v>0</v>
      </c>
      <c r="AR531" s="313"/>
    </row>
    <row r="532" spans="1:44" x14ac:dyDescent="0.3">
      <c r="A532" s="308"/>
      <c r="B532" s="311"/>
      <c r="C532" s="311"/>
      <c r="D532" s="172" t="s">
        <v>37</v>
      </c>
      <c r="E532" s="170">
        <f t="shared" si="1596"/>
        <v>2248.6626999999999</v>
      </c>
      <c r="F532" s="170">
        <f>I532+L532+O532+R532+U532+X532+AA532+AD532+AG532+AJ532+AM532+AP532</f>
        <v>2248.6626999999999</v>
      </c>
      <c r="G532" s="170">
        <f t="shared" si="1598"/>
        <v>100</v>
      </c>
      <c r="H532" s="169">
        <f>H538+H544+H550+H556+H562+H568+H574+H580+H586+H592+H598+H604+H610+H616+H634+H640+H646+H652+H658+H664+H670+H676+H682+H688+H694</f>
        <v>0</v>
      </c>
      <c r="I532" s="169">
        <f t="shared" ref="I532:AQ532" si="1600">I538+I544+I550+I556+I562+I568+I574+I580+I586+I592+I598+I604+I610+I616+I634+I640+I646+I652+I658+I664+I670+I676+I682+I688+I694</f>
        <v>0</v>
      </c>
      <c r="J532" s="169">
        <f t="shared" si="1600"/>
        <v>0</v>
      </c>
      <c r="K532" s="169">
        <f t="shared" si="1600"/>
        <v>0</v>
      </c>
      <c r="L532" s="169">
        <f t="shared" si="1600"/>
        <v>0</v>
      </c>
      <c r="M532" s="169">
        <f t="shared" si="1600"/>
        <v>0</v>
      </c>
      <c r="N532" s="169">
        <f t="shared" si="1600"/>
        <v>0</v>
      </c>
      <c r="O532" s="169">
        <f t="shared" si="1600"/>
        <v>0</v>
      </c>
      <c r="P532" s="169">
        <f t="shared" si="1600"/>
        <v>0</v>
      </c>
      <c r="Q532" s="169">
        <f t="shared" si="1600"/>
        <v>0</v>
      </c>
      <c r="R532" s="169">
        <f t="shared" si="1600"/>
        <v>0</v>
      </c>
      <c r="S532" s="169">
        <f t="shared" si="1600"/>
        <v>0</v>
      </c>
      <c r="T532" s="169">
        <f t="shared" si="1600"/>
        <v>0</v>
      </c>
      <c r="U532" s="169">
        <f t="shared" si="1600"/>
        <v>0</v>
      </c>
      <c r="V532" s="169">
        <f t="shared" si="1600"/>
        <v>0</v>
      </c>
      <c r="W532" s="169">
        <f t="shared" si="1600"/>
        <v>0</v>
      </c>
      <c r="X532" s="169">
        <f t="shared" si="1600"/>
        <v>0</v>
      </c>
      <c r="Y532" s="169">
        <f t="shared" si="1600"/>
        <v>0</v>
      </c>
      <c r="Z532" s="169">
        <f t="shared" si="1600"/>
        <v>0</v>
      </c>
      <c r="AA532" s="169">
        <f t="shared" si="1600"/>
        <v>0</v>
      </c>
      <c r="AB532" s="169">
        <f t="shared" si="1600"/>
        <v>0</v>
      </c>
      <c r="AC532" s="169">
        <f t="shared" si="1600"/>
        <v>0</v>
      </c>
      <c r="AD532" s="169">
        <f t="shared" si="1600"/>
        <v>0</v>
      </c>
      <c r="AE532" s="169">
        <f t="shared" si="1600"/>
        <v>0</v>
      </c>
      <c r="AF532" s="169">
        <f t="shared" si="1600"/>
        <v>0</v>
      </c>
      <c r="AG532" s="169">
        <f t="shared" si="1600"/>
        <v>0</v>
      </c>
      <c r="AH532" s="169">
        <f t="shared" si="1600"/>
        <v>0</v>
      </c>
      <c r="AI532" s="169">
        <f t="shared" si="1600"/>
        <v>1350.8</v>
      </c>
      <c r="AJ532" s="169">
        <f t="shared" si="1600"/>
        <v>1350.8</v>
      </c>
      <c r="AK532" s="169">
        <f t="shared" si="1600"/>
        <v>0</v>
      </c>
      <c r="AL532" s="169">
        <f t="shared" si="1600"/>
        <v>292.5</v>
      </c>
      <c r="AM532" s="169">
        <f t="shared" si="1600"/>
        <v>292.5</v>
      </c>
      <c r="AN532" s="169">
        <f t="shared" si="1600"/>
        <v>0</v>
      </c>
      <c r="AO532" s="169">
        <f t="shared" si="1600"/>
        <v>605.36270000000002</v>
      </c>
      <c r="AP532" s="169">
        <f t="shared" si="1600"/>
        <v>605.36270000000002</v>
      </c>
      <c r="AQ532" s="169">
        <f t="shared" si="1600"/>
        <v>0</v>
      </c>
      <c r="AR532" s="313"/>
    </row>
    <row r="533" spans="1:44" ht="31.15" customHeight="1" x14ac:dyDescent="0.3">
      <c r="A533" s="308"/>
      <c r="B533" s="311"/>
      <c r="C533" s="311"/>
      <c r="D533" s="172" t="s">
        <v>2</v>
      </c>
      <c r="E533" s="170">
        <f t="shared" si="1596"/>
        <v>4583.3244399999994</v>
      </c>
      <c r="F533" s="170">
        <f t="shared" si="1597"/>
        <v>4583.3244399999994</v>
      </c>
      <c r="G533" s="170">
        <f t="shared" si="1598"/>
        <v>100</v>
      </c>
      <c r="H533" s="169">
        <f t="shared" ref="H533:AQ533" si="1601">H539+H545+H551+H557+H563+H569+H575+H581+H587+H593+H599+H605+H611+H617+H635+H641+H647+H653+H659+H665+H671+H677+H683+H689+H695</f>
        <v>0</v>
      </c>
      <c r="I533" s="169">
        <f t="shared" si="1601"/>
        <v>0</v>
      </c>
      <c r="J533" s="169">
        <f t="shared" si="1601"/>
        <v>0</v>
      </c>
      <c r="K533" s="169">
        <f t="shared" si="1601"/>
        <v>0</v>
      </c>
      <c r="L533" s="169">
        <f t="shared" si="1601"/>
        <v>0</v>
      </c>
      <c r="M533" s="169">
        <f t="shared" si="1601"/>
        <v>0</v>
      </c>
      <c r="N533" s="169">
        <f t="shared" si="1601"/>
        <v>0</v>
      </c>
      <c r="O533" s="169">
        <f t="shared" si="1601"/>
        <v>0</v>
      </c>
      <c r="P533" s="169">
        <f t="shared" si="1601"/>
        <v>0</v>
      </c>
      <c r="Q533" s="169">
        <f t="shared" si="1601"/>
        <v>0</v>
      </c>
      <c r="R533" s="169">
        <f t="shared" si="1601"/>
        <v>0</v>
      </c>
      <c r="S533" s="169">
        <f t="shared" si="1601"/>
        <v>0</v>
      </c>
      <c r="T533" s="169">
        <f t="shared" si="1601"/>
        <v>0</v>
      </c>
      <c r="U533" s="169">
        <f t="shared" si="1601"/>
        <v>0</v>
      </c>
      <c r="V533" s="169">
        <f t="shared" si="1601"/>
        <v>0</v>
      </c>
      <c r="W533" s="169">
        <f t="shared" si="1601"/>
        <v>0</v>
      </c>
      <c r="X533" s="169">
        <f t="shared" si="1601"/>
        <v>0</v>
      </c>
      <c r="Y533" s="169">
        <f t="shared" si="1601"/>
        <v>0</v>
      </c>
      <c r="Z533" s="169">
        <f t="shared" si="1601"/>
        <v>0</v>
      </c>
      <c r="AA533" s="169">
        <f t="shared" si="1601"/>
        <v>0</v>
      </c>
      <c r="AB533" s="169">
        <f t="shared" si="1601"/>
        <v>0</v>
      </c>
      <c r="AC533" s="169">
        <f t="shared" si="1601"/>
        <v>0</v>
      </c>
      <c r="AD533" s="169">
        <f t="shared" si="1601"/>
        <v>0</v>
      </c>
      <c r="AE533" s="169">
        <f t="shared" si="1601"/>
        <v>0</v>
      </c>
      <c r="AF533" s="169">
        <f t="shared" si="1601"/>
        <v>0</v>
      </c>
      <c r="AG533" s="169">
        <f t="shared" si="1601"/>
        <v>0</v>
      </c>
      <c r="AH533" s="169">
        <f t="shared" si="1601"/>
        <v>0</v>
      </c>
      <c r="AI533" s="169">
        <f t="shared" si="1601"/>
        <v>3179.0383499999998</v>
      </c>
      <c r="AJ533" s="169">
        <f t="shared" si="1601"/>
        <v>3179.0383499999998</v>
      </c>
      <c r="AK533" s="169">
        <f t="shared" si="1601"/>
        <v>0</v>
      </c>
      <c r="AL533" s="169">
        <f t="shared" si="1601"/>
        <v>457.5</v>
      </c>
      <c r="AM533" s="169">
        <f t="shared" si="1601"/>
        <v>457.5</v>
      </c>
      <c r="AN533" s="169">
        <f t="shared" si="1601"/>
        <v>0</v>
      </c>
      <c r="AO533" s="169">
        <f t="shared" si="1601"/>
        <v>946.78608999999994</v>
      </c>
      <c r="AP533" s="169">
        <f t="shared" si="1601"/>
        <v>946.78608999999994</v>
      </c>
      <c r="AQ533" s="169">
        <f t="shared" si="1601"/>
        <v>0</v>
      </c>
      <c r="AR533" s="313"/>
    </row>
    <row r="534" spans="1:44" ht="37.6" customHeight="1" x14ac:dyDescent="0.3">
      <c r="A534" s="308"/>
      <c r="B534" s="311"/>
      <c r="C534" s="311"/>
      <c r="D534" s="192" t="s">
        <v>449</v>
      </c>
      <c r="E534" s="170">
        <f t="shared" si="1596"/>
        <v>25367.645380000002</v>
      </c>
      <c r="F534" s="170">
        <f t="shared" si="1597"/>
        <v>21412.39703</v>
      </c>
      <c r="G534" s="170">
        <f t="shared" si="1598"/>
        <v>84.408295327565781</v>
      </c>
      <c r="H534" s="169">
        <f t="shared" ref="H534:AQ534" si="1602">H540+H546+H552+H558+H564+H570+H576+H582+H588+H594+H600+H606+H612+H618+H636+H642+H648+H654+H660+H666+H672+H678+H684+H690+H696</f>
        <v>0</v>
      </c>
      <c r="I534" s="169">
        <f t="shared" si="1602"/>
        <v>0</v>
      </c>
      <c r="J534" s="169">
        <f t="shared" si="1602"/>
        <v>0</v>
      </c>
      <c r="K534" s="169">
        <f t="shared" si="1602"/>
        <v>0</v>
      </c>
      <c r="L534" s="169">
        <f t="shared" si="1602"/>
        <v>0</v>
      </c>
      <c r="M534" s="169">
        <f t="shared" si="1602"/>
        <v>0</v>
      </c>
      <c r="N534" s="169">
        <f t="shared" si="1602"/>
        <v>0</v>
      </c>
      <c r="O534" s="169">
        <f t="shared" si="1602"/>
        <v>0</v>
      </c>
      <c r="P534" s="169">
        <f t="shared" si="1602"/>
        <v>0</v>
      </c>
      <c r="Q534" s="169">
        <f t="shared" si="1602"/>
        <v>0</v>
      </c>
      <c r="R534" s="169">
        <f t="shared" si="1602"/>
        <v>0</v>
      </c>
      <c r="S534" s="169">
        <f t="shared" si="1602"/>
        <v>0</v>
      </c>
      <c r="T534" s="169">
        <f t="shared" si="1602"/>
        <v>0</v>
      </c>
      <c r="U534" s="169">
        <f t="shared" si="1602"/>
        <v>0</v>
      </c>
      <c r="V534" s="169">
        <f t="shared" si="1602"/>
        <v>0</v>
      </c>
      <c r="W534" s="169">
        <f t="shared" si="1602"/>
        <v>0</v>
      </c>
      <c r="X534" s="169">
        <f t="shared" si="1602"/>
        <v>0</v>
      </c>
      <c r="Y534" s="169">
        <f t="shared" si="1602"/>
        <v>0</v>
      </c>
      <c r="Z534" s="169">
        <f t="shared" si="1602"/>
        <v>0</v>
      </c>
      <c r="AA534" s="169">
        <f t="shared" si="1602"/>
        <v>0</v>
      </c>
      <c r="AB534" s="169">
        <f t="shared" si="1602"/>
        <v>0</v>
      </c>
      <c r="AC534" s="169">
        <f t="shared" si="1602"/>
        <v>6169.0022499999995</v>
      </c>
      <c r="AD534" s="169">
        <f t="shared" si="1602"/>
        <v>6169.0022499999995</v>
      </c>
      <c r="AE534" s="169">
        <f t="shared" si="1602"/>
        <v>0</v>
      </c>
      <c r="AF534" s="169">
        <f t="shared" si="1602"/>
        <v>7681.2827300000008</v>
      </c>
      <c r="AG534" s="169">
        <f t="shared" si="1602"/>
        <v>7681.2827300000008</v>
      </c>
      <c r="AH534" s="169">
        <f t="shared" si="1602"/>
        <v>0</v>
      </c>
      <c r="AI534" s="169">
        <f t="shared" si="1602"/>
        <v>1202.4259500000001</v>
      </c>
      <c r="AJ534" s="169">
        <f t="shared" si="1602"/>
        <v>1202.4259500000001</v>
      </c>
      <c r="AK534" s="169">
        <f t="shared" si="1602"/>
        <v>0</v>
      </c>
      <c r="AL534" s="169">
        <f t="shared" si="1602"/>
        <v>3101.1910699999999</v>
      </c>
      <c r="AM534" s="169">
        <f t="shared" si="1602"/>
        <v>3101.1910699999999</v>
      </c>
      <c r="AN534" s="169">
        <f t="shared" si="1602"/>
        <v>0</v>
      </c>
      <c r="AO534" s="169">
        <f t="shared" si="1602"/>
        <v>7213.7433800000008</v>
      </c>
      <c r="AP534" s="169">
        <f t="shared" si="1602"/>
        <v>3258.4950299999996</v>
      </c>
      <c r="AQ534" s="169">
        <f t="shared" si="1602"/>
        <v>0</v>
      </c>
      <c r="AR534" s="313"/>
    </row>
    <row r="535" spans="1:44" ht="30.05" customHeight="1" x14ac:dyDescent="0.25">
      <c r="A535" s="308"/>
      <c r="B535" s="311"/>
      <c r="C535" s="311"/>
      <c r="D535" s="173" t="s">
        <v>272</v>
      </c>
      <c r="E535" s="170">
        <f t="shared" si="1596"/>
        <v>0</v>
      </c>
      <c r="F535" s="170">
        <f t="shared" si="1597"/>
        <v>0</v>
      </c>
      <c r="G535" s="170" t="e">
        <f t="shared" si="1598"/>
        <v>#DIV/0!</v>
      </c>
      <c r="H535" s="169">
        <f t="shared" ref="H535:AQ535" si="1603">H541+H547+H553+H559+H565+H571+H577+H583+H589+H595+H601+H607+H613+H619+H637+H643+H649+H655+H661+H667+H673+H679+H685+H691+H697</f>
        <v>0</v>
      </c>
      <c r="I535" s="169">
        <f t="shared" si="1603"/>
        <v>0</v>
      </c>
      <c r="J535" s="169">
        <f t="shared" si="1603"/>
        <v>0</v>
      </c>
      <c r="K535" s="169">
        <f t="shared" si="1603"/>
        <v>0</v>
      </c>
      <c r="L535" s="169">
        <f t="shared" si="1603"/>
        <v>0</v>
      </c>
      <c r="M535" s="169">
        <f t="shared" si="1603"/>
        <v>0</v>
      </c>
      <c r="N535" s="169">
        <f t="shared" si="1603"/>
        <v>0</v>
      </c>
      <c r="O535" s="169">
        <f t="shared" si="1603"/>
        <v>0</v>
      </c>
      <c r="P535" s="169">
        <f t="shared" si="1603"/>
        <v>0</v>
      </c>
      <c r="Q535" s="169">
        <f t="shared" si="1603"/>
        <v>0</v>
      </c>
      <c r="R535" s="169">
        <f t="shared" si="1603"/>
        <v>0</v>
      </c>
      <c r="S535" s="169">
        <f t="shared" si="1603"/>
        <v>0</v>
      </c>
      <c r="T535" s="169">
        <f t="shared" si="1603"/>
        <v>0</v>
      </c>
      <c r="U535" s="169">
        <f t="shared" si="1603"/>
        <v>0</v>
      </c>
      <c r="V535" s="169">
        <f t="shared" si="1603"/>
        <v>0</v>
      </c>
      <c r="W535" s="169">
        <f t="shared" si="1603"/>
        <v>0</v>
      </c>
      <c r="X535" s="169">
        <f t="shared" si="1603"/>
        <v>0</v>
      </c>
      <c r="Y535" s="169">
        <f t="shared" si="1603"/>
        <v>0</v>
      </c>
      <c r="Z535" s="169">
        <f t="shared" si="1603"/>
        <v>0</v>
      </c>
      <c r="AA535" s="169">
        <f t="shared" si="1603"/>
        <v>0</v>
      </c>
      <c r="AB535" s="169">
        <f t="shared" si="1603"/>
        <v>0</v>
      </c>
      <c r="AC535" s="169">
        <f t="shared" si="1603"/>
        <v>0</v>
      </c>
      <c r="AD535" s="169">
        <f t="shared" si="1603"/>
        <v>0</v>
      </c>
      <c r="AE535" s="169">
        <f t="shared" si="1603"/>
        <v>0</v>
      </c>
      <c r="AF535" s="169">
        <f t="shared" si="1603"/>
        <v>0</v>
      </c>
      <c r="AG535" s="169">
        <f t="shared" si="1603"/>
        <v>0</v>
      </c>
      <c r="AH535" s="169">
        <f t="shared" si="1603"/>
        <v>0</v>
      </c>
      <c r="AI535" s="169">
        <f t="shared" si="1603"/>
        <v>0</v>
      </c>
      <c r="AJ535" s="169">
        <f t="shared" si="1603"/>
        <v>0</v>
      </c>
      <c r="AK535" s="169">
        <f t="shared" si="1603"/>
        <v>0</v>
      </c>
      <c r="AL535" s="169">
        <f t="shared" si="1603"/>
        <v>0</v>
      </c>
      <c r="AM535" s="169">
        <f t="shared" si="1603"/>
        <v>0</v>
      </c>
      <c r="AN535" s="169">
        <f t="shared" si="1603"/>
        <v>0</v>
      </c>
      <c r="AO535" s="169">
        <f t="shared" si="1603"/>
        <v>0</v>
      </c>
      <c r="AP535" s="169">
        <f t="shared" si="1603"/>
        <v>0</v>
      </c>
      <c r="AQ535" s="169">
        <f t="shared" si="1603"/>
        <v>0</v>
      </c>
      <c r="AR535" s="313"/>
    </row>
    <row r="536" spans="1:44" ht="30.05" customHeight="1" x14ac:dyDescent="0.3">
      <c r="A536" s="309"/>
      <c r="B536" s="312"/>
      <c r="C536" s="312"/>
      <c r="D536" s="192" t="s">
        <v>439</v>
      </c>
      <c r="E536" s="170">
        <f t="shared" si="1596"/>
        <v>6500.0029999999997</v>
      </c>
      <c r="F536" s="170">
        <f t="shared" si="1597"/>
        <v>5420.5581999999995</v>
      </c>
      <c r="G536" s="170">
        <f t="shared" si="1598"/>
        <v>83.393164587770187</v>
      </c>
      <c r="H536" s="169">
        <f t="shared" ref="H536:AQ536" si="1604">H542+H548+H554+H560+H566+H572+H578+H584+H590+H596+H602+H608+H614+H620+H638+H644+H650+H656+H662+H668+H674+H680+H686+H692+H698</f>
        <v>0</v>
      </c>
      <c r="I536" s="169">
        <f t="shared" si="1604"/>
        <v>0</v>
      </c>
      <c r="J536" s="169">
        <f t="shared" si="1604"/>
        <v>0</v>
      </c>
      <c r="K536" s="169">
        <f t="shared" si="1604"/>
        <v>0</v>
      </c>
      <c r="L536" s="169">
        <f t="shared" si="1604"/>
        <v>0</v>
      </c>
      <c r="M536" s="169">
        <f t="shared" si="1604"/>
        <v>0</v>
      </c>
      <c r="N536" s="169">
        <f t="shared" si="1604"/>
        <v>0</v>
      </c>
      <c r="O536" s="169">
        <f t="shared" si="1604"/>
        <v>0</v>
      </c>
      <c r="P536" s="169">
        <f t="shared" si="1604"/>
        <v>0</v>
      </c>
      <c r="Q536" s="169">
        <f t="shared" si="1604"/>
        <v>0</v>
      </c>
      <c r="R536" s="169">
        <f t="shared" si="1604"/>
        <v>0</v>
      </c>
      <c r="S536" s="169">
        <f t="shared" si="1604"/>
        <v>0</v>
      </c>
      <c r="T536" s="169">
        <f t="shared" si="1604"/>
        <v>0</v>
      </c>
      <c r="U536" s="169">
        <f t="shared" si="1604"/>
        <v>0</v>
      </c>
      <c r="V536" s="169">
        <f t="shared" si="1604"/>
        <v>0</v>
      </c>
      <c r="W536" s="169">
        <f t="shared" si="1604"/>
        <v>0</v>
      </c>
      <c r="X536" s="169">
        <f t="shared" si="1604"/>
        <v>0</v>
      </c>
      <c r="Y536" s="169">
        <f t="shared" si="1604"/>
        <v>0</v>
      </c>
      <c r="Z536" s="169">
        <f t="shared" si="1604"/>
        <v>0</v>
      </c>
      <c r="AA536" s="169">
        <f t="shared" si="1604"/>
        <v>0</v>
      </c>
      <c r="AB536" s="169">
        <f t="shared" si="1604"/>
        <v>0</v>
      </c>
      <c r="AC536" s="169">
        <f t="shared" si="1604"/>
        <v>1363.26331</v>
      </c>
      <c r="AD536" s="169">
        <f t="shared" si="1604"/>
        <v>1363.26331</v>
      </c>
      <c r="AE536" s="169">
        <f t="shared" si="1604"/>
        <v>0</v>
      </c>
      <c r="AF536" s="169">
        <f t="shared" si="1604"/>
        <v>1766.2752</v>
      </c>
      <c r="AG536" s="169">
        <f t="shared" si="1604"/>
        <v>1766.2752</v>
      </c>
      <c r="AH536" s="169">
        <f t="shared" si="1604"/>
        <v>0</v>
      </c>
      <c r="AI536" s="169">
        <f t="shared" si="1604"/>
        <v>84.100490000000008</v>
      </c>
      <c r="AJ536" s="169">
        <f t="shared" si="1604"/>
        <v>84.100490000000008</v>
      </c>
      <c r="AK536" s="169">
        <f t="shared" si="1604"/>
        <v>0</v>
      </c>
      <c r="AL536" s="169">
        <f t="shared" si="1604"/>
        <v>432.72138000000001</v>
      </c>
      <c r="AM536" s="169">
        <f t="shared" si="1604"/>
        <v>432.72138000000001</v>
      </c>
      <c r="AN536" s="169">
        <f t="shared" si="1604"/>
        <v>0</v>
      </c>
      <c r="AO536" s="169">
        <f t="shared" si="1604"/>
        <v>2853.6426199999996</v>
      </c>
      <c r="AP536" s="169">
        <f t="shared" si="1604"/>
        <v>1774.1978199999999</v>
      </c>
      <c r="AQ536" s="169">
        <f t="shared" si="1604"/>
        <v>0</v>
      </c>
      <c r="AR536" s="209"/>
    </row>
    <row r="537" spans="1:44" s="116" customFormat="1" ht="22.25" customHeight="1" x14ac:dyDescent="0.3">
      <c r="A537" s="307" t="s">
        <v>383</v>
      </c>
      <c r="B537" s="310" t="s">
        <v>382</v>
      </c>
      <c r="C537" s="310" t="s">
        <v>438</v>
      </c>
      <c r="D537" s="176" t="s">
        <v>41</v>
      </c>
      <c r="E537" s="170">
        <f t="shared" si="1596"/>
        <v>0</v>
      </c>
      <c r="F537" s="170">
        <f t="shared" si="1597"/>
        <v>0</v>
      </c>
      <c r="G537" s="170" t="e">
        <f t="shared" si="1598"/>
        <v>#DIV/0!</v>
      </c>
      <c r="H537" s="170">
        <f>H538+H539+H540+H542</f>
        <v>0</v>
      </c>
      <c r="I537" s="170">
        <f t="shared" ref="I537:AQ537" si="1605">I538+I539+I540+I542</f>
        <v>0</v>
      </c>
      <c r="J537" s="170">
        <f t="shared" si="1605"/>
        <v>0</v>
      </c>
      <c r="K537" s="170">
        <f t="shared" si="1605"/>
        <v>0</v>
      </c>
      <c r="L537" s="170">
        <f t="shared" si="1605"/>
        <v>0</v>
      </c>
      <c r="M537" s="170">
        <f t="shared" si="1605"/>
        <v>0</v>
      </c>
      <c r="N537" s="170">
        <f t="shared" si="1605"/>
        <v>0</v>
      </c>
      <c r="O537" s="170">
        <f t="shared" si="1605"/>
        <v>0</v>
      </c>
      <c r="P537" s="170">
        <f t="shared" si="1605"/>
        <v>0</v>
      </c>
      <c r="Q537" s="170">
        <f t="shared" si="1605"/>
        <v>0</v>
      </c>
      <c r="R537" s="170">
        <f t="shared" si="1605"/>
        <v>0</v>
      </c>
      <c r="S537" s="170">
        <f t="shared" si="1605"/>
        <v>0</v>
      </c>
      <c r="T537" s="170">
        <f t="shared" si="1605"/>
        <v>0</v>
      </c>
      <c r="U537" s="170">
        <f t="shared" si="1605"/>
        <v>0</v>
      </c>
      <c r="V537" s="170">
        <f t="shared" si="1605"/>
        <v>0</v>
      </c>
      <c r="W537" s="170">
        <f t="shared" si="1605"/>
        <v>0</v>
      </c>
      <c r="X537" s="170">
        <f t="shared" si="1605"/>
        <v>0</v>
      </c>
      <c r="Y537" s="170">
        <f t="shared" si="1605"/>
        <v>0</v>
      </c>
      <c r="Z537" s="170">
        <f t="shared" si="1605"/>
        <v>0</v>
      </c>
      <c r="AA537" s="170">
        <f t="shared" si="1605"/>
        <v>0</v>
      </c>
      <c r="AB537" s="170">
        <f t="shared" si="1605"/>
        <v>0</v>
      </c>
      <c r="AC537" s="170">
        <f t="shared" si="1605"/>
        <v>0</v>
      </c>
      <c r="AD537" s="170">
        <f t="shared" si="1605"/>
        <v>0</v>
      </c>
      <c r="AE537" s="170">
        <f t="shared" si="1605"/>
        <v>0</v>
      </c>
      <c r="AF537" s="170">
        <f t="shared" si="1605"/>
        <v>0</v>
      </c>
      <c r="AG537" s="170">
        <f t="shared" si="1605"/>
        <v>0</v>
      </c>
      <c r="AH537" s="170">
        <f t="shared" si="1605"/>
        <v>0</v>
      </c>
      <c r="AI537" s="170">
        <f t="shared" si="1605"/>
        <v>0</v>
      </c>
      <c r="AJ537" s="170">
        <f t="shared" si="1605"/>
        <v>0</v>
      </c>
      <c r="AK537" s="170">
        <f t="shared" si="1605"/>
        <v>0</v>
      </c>
      <c r="AL537" s="170">
        <f t="shared" si="1605"/>
        <v>0</v>
      </c>
      <c r="AM537" s="170">
        <f t="shared" si="1605"/>
        <v>0</v>
      </c>
      <c r="AN537" s="170">
        <f t="shared" si="1605"/>
        <v>0</v>
      </c>
      <c r="AO537" s="170">
        <f t="shared" si="1605"/>
        <v>0</v>
      </c>
      <c r="AP537" s="170">
        <f t="shared" si="1605"/>
        <v>0</v>
      </c>
      <c r="AQ537" s="170">
        <f t="shared" si="1605"/>
        <v>0</v>
      </c>
      <c r="AR537" s="313"/>
    </row>
    <row r="538" spans="1:44" x14ac:dyDescent="0.3">
      <c r="A538" s="308"/>
      <c r="B538" s="311"/>
      <c r="C538" s="311"/>
      <c r="D538" s="172" t="s">
        <v>37</v>
      </c>
      <c r="E538" s="170">
        <f t="shared" si="1596"/>
        <v>0</v>
      </c>
      <c r="F538" s="170">
        <f t="shared" si="1597"/>
        <v>0</v>
      </c>
      <c r="G538" s="170" t="e">
        <f t="shared" si="1598"/>
        <v>#DIV/0!</v>
      </c>
      <c r="H538" s="169"/>
      <c r="I538" s="169"/>
      <c r="J538" s="174"/>
      <c r="K538" s="169"/>
      <c r="L538" s="169"/>
      <c r="M538" s="174"/>
      <c r="N538" s="169"/>
      <c r="O538" s="169"/>
      <c r="P538" s="174"/>
      <c r="Q538" s="169"/>
      <c r="R538" s="169"/>
      <c r="S538" s="174"/>
      <c r="T538" s="169"/>
      <c r="U538" s="169"/>
      <c r="V538" s="174"/>
      <c r="W538" s="169"/>
      <c r="X538" s="169"/>
      <c r="Y538" s="174"/>
      <c r="Z538" s="169"/>
      <c r="AA538" s="169"/>
      <c r="AB538" s="174"/>
      <c r="AC538" s="169">
        <f>1916-1916</f>
        <v>0</v>
      </c>
      <c r="AD538" s="169"/>
      <c r="AE538" s="174"/>
      <c r="AF538" s="169"/>
      <c r="AG538" s="169"/>
      <c r="AH538" s="174"/>
      <c r="AI538" s="169"/>
      <c r="AJ538" s="169"/>
      <c r="AK538" s="169"/>
      <c r="AL538" s="169"/>
      <c r="AM538" s="169"/>
      <c r="AN538" s="174"/>
      <c r="AO538" s="169"/>
      <c r="AP538" s="169"/>
      <c r="AQ538" s="174"/>
      <c r="AR538" s="313"/>
    </row>
    <row r="539" spans="1:44" ht="31.15" customHeight="1" x14ac:dyDescent="0.3">
      <c r="A539" s="308"/>
      <c r="B539" s="311"/>
      <c r="C539" s="311"/>
      <c r="D539" s="172" t="s">
        <v>2</v>
      </c>
      <c r="E539" s="170">
        <f t="shared" si="1596"/>
        <v>0</v>
      </c>
      <c r="F539" s="170">
        <f t="shared" si="1597"/>
        <v>0</v>
      </c>
      <c r="G539" s="170" t="e">
        <f t="shared" si="1598"/>
        <v>#DIV/0!</v>
      </c>
      <c r="H539" s="169"/>
      <c r="I539" s="169"/>
      <c r="J539" s="174"/>
      <c r="K539" s="169"/>
      <c r="L539" s="169"/>
      <c r="M539" s="174"/>
      <c r="N539" s="169"/>
      <c r="O539" s="169"/>
      <c r="P539" s="174"/>
      <c r="Q539" s="169"/>
      <c r="R539" s="169"/>
      <c r="S539" s="174"/>
      <c r="T539" s="169"/>
      <c r="U539" s="169"/>
      <c r="V539" s="174"/>
      <c r="W539" s="169"/>
      <c r="X539" s="169"/>
      <c r="Y539" s="174"/>
      <c r="Z539" s="169"/>
      <c r="AA539" s="169"/>
      <c r="AB539" s="174"/>
      <c r="AC539" s="187">
        <f>3624.1-627.2-2996.9</f>
        <v>0</v>
      </c>
      <c r="AD539" s="169"/>
      <c r="AE539" s="174"/>
      <c r="AF539" s="169"/>
      <c r="AG539" s="169"/>
      <c r="AH539" s="174"/>
      <c r="AI539" s="169"/>
      <c r="AJ539" s="169"/>
      <c r="AK539" s="174"/>
      <c r="AL539" s="169"/>
      <c r="AM539" s="169"/>
      <c r="AN539" s="174"/>
      <c r="AO539" s="169"/>
      <c r="AP539" s="169"/>
      <c r="AQ539" s="174"/>
      <c r="AR539" s="313"/>
    </row>
    <row r="540" spans="1:44" ht="43.55" customHeight="1" x14ac:dyDescent="0.3">
      <c r="A540" s="308"/>
      <c r="B540" s="311"/>
      <c r="C540" s="311"/>
      <c r="D540" s="192" t="s">
        <v>449</v>
      </c>
      <c r="E540" s="170">
        <f t="shared" si="1596"/>
        <v>0</v>
      </c>
      <c r="F540" s="170">
        <f t="shared" si="1597"/>
        <v>0</v>
      </c>
      <c r="G540" s="170" t="e">
        <f t="shared" si="1598"/>
        <v>#DIV/0!</v>
      </c>
      <c r="H540" s="169"/>
      <c r="I540" s="169"/>
      <c r="J540" s="174"/>
      <c r="K540" s="169"/>
      <c r="L540" s="169"/>
      <c r="M540" s="174"/>
      <c r="N540" s="169"/>
      <c r="O540" s="169"/>
      <c r="P540" s="174"/>
      <c r="Q540" s="169"/>
      <c r="R540" s="169"/>
      <c r="S540" s="174"/>
      <c r="T540" s="169"/>
      <c r="U540" s="169"/>
      <c r="V540" s="174"/>
      <c r="W540" s="169"/>
      <c r="X540" s="169"/>
      <c r="Y540" s="174"/>
      <c r="Z540" s="169"/>
      <c r="AA540" s="169"/>
      <c r="AB540" s="174"/>
      <c r="AC540" s="187">
        <f>906.025-906.025</f>
        <v>0</v>
      </c>
      <c r="AD540" s="169"/>
      <c r="AE540" s="174"/>
      <c r="AF540" s="169"/>
      <c r="AG540" s="169"/>
      <c r="AH540" s="174"/>
      <c r="AI540" s="169"/>
      <c r="AJ540" s="169"/>
      <c r="AK540" s="174"/>
      <c r="AL540" s="169"/>
      <c r="AM540" s="169"/>
      <c r="AN540" s="174"/>
      <c r="AO540" s="169"/>
      <c r="AP540" s="169"/>
      <c r="AQ540" s="174"/>
      <c r="AR540" s="313"/>
    </row>
    <row r="541" spans="1:44" ht="30.05" customHeight="1" x14ac:dyDescent="0.25">
      <c r="A541" s="308"/>
      <c r="B541" s="311"/>
      <c r="C541" s="311"/>
      <c r="D541" s="173" t="s">
        <v>272</v>
      </c>
      <c r="E541" s="170">
        <f t="shared" si="1596"/>
        <v>0</v>
      </c>
      <c r="F541" s="170">
        <f t="shared" si="1597"/>
        <v>0</v>
      </c>
      <c r="G541" s="170" t="e">
        <f t="shared" si="1598"/>
        <v>#DIV/0!</v>
      </c>
      <c r="H541" s="169"/>
      <c r="I541" s="169"/>
      <c r="J541" s="174"/>
      <c r="K541" s="169"/>
      <c r="L541" s="169"/>
      <c r="M541" s="174"/>
      <c r="N541" s="169"/>
      <c r="O541" s="169"/>
      <c r="P541" s="174"/>
      <c r="Q541" s="169"/>
      <c r="R541" s="169"/>
      <c r="S541" s="174"/>
      <c r="T541" s="169"/>
      <c r="U541" s="169"/>
      <c r="V541" s="174"/>
      <c r="W541" s="169"/>
      <c r="X541" s="169"/>
      <c r="Y541" s="174"/>
      <c r="Z541" s="169"/>
      <c r="AA541" s="169"/>
      <c r="AB541" s="174"/>
      <c r="AC541" s="169"/>
      <c r="AD541" s="169"/>
      <c r="AE541" s="174"/>
      <c r="AF541" s="169"/>
      <c r="AG541" s="169"/>
      <c r="AH541" s="174"/>
      <c r="AI541" s="169"/>
      <c r="AJ541" s="169"/>
      <c r="AK541" s="174"/>
      <c r="AL541" s="169"/>
      <c r="AM541" s="169"/>
      <c r="AN541" s="174"/>
      <c r="AO541" s="169"/>
      <c r="AP541" s="169"/>
      <c r="AQ541" s="174"/>
      <c r="AR541" s="313"/>
    </row>
    <row r="542" spans="1:44" ht="30.05" customHeight="1" x14ac:dyDescent="0.3">
      <c r="A542" s="309"/>
      <c r="B542" s="312"/>
      <c r="C542" s="312"/>
      <c r="D542" s="192" t="s">
        <v>439</v>
      </c>
      <c r="E542" s="170"/>
      <c r="F542" s="170"/>
      <c r="G542" s="170" t="e">
        <f t="shared" si="1598"/>
        <v>#DIV/0!</v>
      </c>
      <c r="H542" s="169"/>
      <c r="I542" s="169"/>
      <c r="J542" s="174"/>
      <c r="K542" s="169"/>
      <c r="L542" s="169"/>
      <c r="M542" s="174"/>
      <c r="N542" s="169"/>
      <c r="O542" s="169"/>
      <c r="P542" s="174"/>
      <c r="Q542" s="169"/>
      <c r="R542" s="169"/>
      <c r="S542" s="174"/>
      <c r="T542" s="169"/>
      <c r="U542" s="169"/>
      <c r="V542" s="174"/>
      <c r="W542" s="169"/>
      <c r="X542" s="169"/>
      <c r="Y542" s="174"/>
      <c r="Z542" s="169"/>
      <c r="AA542" s="169"/>
      <c r="AB542" s="174"/>
      <c r="AC542" s="169"/>
      <c r="AD542" s="169"/>
      <c r="AE542" s="174"/>
      <c r="AF542" s="169"/>
      <c r="AG542" s="169"/>
      <c r="AH542" s="174"/>
      <c r="AI542" s="169"/>
      <c r="AJ542" s="169"/>
      <c r="AK542" s="174"/>
      <c r="AL542" s="169"/>
      <c r="AM542" s="169"/>
      <c r="AN542" s="174"/>
      <c r="AO542" s="169"/>
      <c r="AP542" s="169"/>
      <c r="AQ542" s="174"/>
      <c r="AR542" s="209"/>
    </row>
    <row r="543" spans="1:44" s="116" customFormat="1" ht="39.799999999999997" customHeight="1" x14ac:dyDescent="0.3">
      <c r="A543" s="307" t="s">
        <v>384</v>
      </c>
      <c r="B543" s="310" t="s">
        <v>393</v>
      </c>
      <c r="C543" s="310" t="s">
        <v>438</v>
      </c>
      <c r="D543" s="176" t="s">
        <v>41</v>
      </c>
      <c r="E543" s="170">
        <f t="shared" ref="E543:F547" si="1606">H543+K543+N543+Q543+T543+W543+Z543+AC543+AF543+AI543+AL543+AO543</f>
        <v>492</v>
      </c>
      <c r="F543" s="170">
        <f t="shared" si="1606"/>
        <v>440.34</v>
      </c>
      <c r="G543" s="170">
        <f t="shared" si="1598"/>
        <v>89.499999999999986</v>
      </c>
      <c r="H543" s="170">
        <f>H544+H545+H546+H548</f>
        <v>0</v>
      </c>
      <c r="I543" s="170">
        <f t="shared" ref="I543:AQ543" si="1607">I544+I545+I546+I548</f>
        <v>0</v>
      </c>
      <c r="J543" s="170">
        <f t="shared" si="1607"/>
        <v>0</v>
      </c>
      <c r="K543" s="170">
        <f t="shared" si="1607"/>
        <v>0</v>
      </c>
      <c r="L543" s="170">
        <f t="shared" si="1607"/>
        <v>0</v>
      </c>
      <c r="M543" s="170">
        <f t="shared" si="1607"/>
        <v>0</v>
      </c>
      <c r="N543" s="170">
        <f t="shared" si="1607"/>
        <v>0</v>
      </c>
      <c r="O543" s="170">
        <f t="shared" si="1607"/>
        <v>0</v>
      </c>
      <c r="P543" s="170">
        <f t="shared" si="1607"/>
        <v>0</v>
      </c>
      <c r="Q543" s="170">
        <f t="shared" si="1607"/>
        <v>0</v>
      </c>
      <c r="R543" s="170">
        <f t="shared" si="1607"/>
        <v>0</v>
      </c>
      <c r="S543" s="170">
        <f t="shared" si="1607"/>
        <v>0</v>
      </c>
      <c r="T543" s="170">
        <f t="shared" si="1607"/>
        <v>0</v>
      </c>
      <c r="U543" s="170">
        <f t="shared" si="1607"/>
        <v>0</v>
      </c>
      <c r="V543" s="170">
        <f t="shared" si="1607"/>
        <v>0</v>
      </c>
      <c r="W543" s="170">
        <f t="shared" si="1607"/>
        <v>0</v>
      </c>
      <c r="X543" s="170">
        <f t="shared" si="1607"/>
        <v>0</v>
      </c>
      <c r="Y543" s="170">
        <f t="shared" si="1607"/>
        <v>0</v>
      </c>
      <c r="Z543" s="170">
        <f t="shared" si="1607"/>
        <v>0</v>
      </c>
      <c r="AA543" s="170">
        <f t="shared" si="1607"/>
        <v>0</v>
      </c>
      <c r="AB543" s="170">
        <f t="shared" si="1607"/>
        <v>0</v>
      </c>
      <c r="AC543" s="170">
        <f t="shared" si="1607"/>
        <v>440.34</v>
      </c>
      <c r="AD543" s="170">
        <f t="shared" si="1607"/>
        <v>440.34</v>
      </c>
      <c r="AE543" s="170">
        <f t="shared" si="1607"/>
        <v>0</v>
      </c>
      <c r="AF543" s="170">
        <f t="shared" si="1607"/>
        <v>0</v>
      </c>
      <c r="AG543" s="170">
        <f t="shared" si="1607"/>
        <v>0</v>
      </c>
      <c r="AH543" s="170">
        <f t="shared" si="1607"/>
        <v>0</v>
      </c>
      <c r="AI543" s="170">
        <f t="shared" si="1607"/>
        <v>0</v>
      </c>
      <c r="AJ543" s="170">
        <f t="shared" si="1607"/>
        <v>0</v>
      </c>
      <c r="AK543" s="170">
        <f t="shared" si="1607"/>
        <v>0</v>
      </c>
      <c r="AL543" s="170">
        <f t="shared" si="1607"/>
        <v>0</v>
      </c>
      <c r="AM543" s="170">
        <f t="shared" si="1607"/>
        <v>0</v>
      </c>
      <c r="AN543" s="170">
        <f t="shared" si="1607"/>
        <v>0</v>
      </c>
      <c r="AO543" s="170">
        <f t="shared" si="1607"/>
        <v>51.660000000000025</v>
      </c>
      <c r="AP543" s="170">
        <f t="shared" si="1607"/>
        <v>0</v>
      </c>
      <c r="AQ543" s="170">
        <f t="shared" si="1607"/>
        <v>0</v>
      </c>
      <c r="AR543" s="313"/>
    </row>
    <row r="544" spans="1:44" ht="39.799999999999997" customHeight="1" x14ac:dyDescent="0.3">
      <c r="A544" s="308"/>
      <c r="B544" s="311"/>
      <c r="C544" s="311"/>
      <c r="D544" s="172" t="s">
        <v>37</v>
      </c>
      <c r="E544" s="170">
        <f t="shared" si="1606"/>
        <v>0</v>
      </c>
      <c r="F544" s="170">
        <f t="shared" si="1606"/>
        <v>0</v>
      </c>
      <c r="G544" s="170" t="e">
        <f t="shared" si="1598"/>
        <v>#DIV/0!</v>
      </c>
      <c r="H544" s="169"/>
      <c r="I544" s="169"/>
      <c r="J544" s="174"/>
      <c r="K544" s="169"/>
      <c r="L544" s="169"/>
      <c r="M544" s="174"/>
      <c r="N544" s="169"/>
      <c r="O544" s="169"/>
      <c r="P544" s="174"/>
      <c r="Q544" s="169"/>
      <c r="R544" s="169"/>
      <c r="S544" s="174"/>
      <c r="T544" s="169"/>
      <c r="U544" s="169"/>
      <c r="V544" s="174"/>
      <c r="W544" s="169"/>
      <c r="X544" s="169"/>
      <c r="Y544" s="174"/>
      <c r="Z544" s="169"/>
      <c r="AA544" s="169"/>
      <c r="AB544" s="174"/>
      <c r="AC544" s="169"/>
      <c r="AD544" s="169"/>
      <c r="AE544" s="174"/>
      <c r="AF544" s="169"/>
      <c r="AG544" s="169"/>
      <c r="AH544" s="174"/>
      <c r="AI544" s="169"/>
      <c r="AJ544" s="169"/>
      <c r="AK544" s="169"/>
      <c r="AL544" s="169"/>
      <c r="AM544" s="169"/>
      <c r="AN544" s="174"/>
      <c r="AO544" s="169"/>
      <c r="AP544" s="169"/>
      <c r="AQ544" s="174"/>
      <c r="AR544" s="313"/>
    </row>
    <row r="545" spans="1:44" ht="39.799999999999997" customHeight="1" x14ac:dyDescent="0.3">
      <c r="A545" s="308"/>
      <c r="B545" s="311"/>
      <c r="C545" s="311"/>
      <c r="D545" s="172" t="s">
        <v>2</v>
      </c>
      <c r="E545" s="170">
        <f t="shared" si="1606"/>
        <v>0</v>
      </c>
      <c r="F545" s="170">
        <f t="shared" si="1606"/>
        <v>0</v>
      </c>
      <c r="G545" s="170" t="e">
        <f t="shared" si="1598"/>
        <v>#DIV/0!</v>
      </c>
      <c r="H545" s="169"/>
      <c r="I545" s="169"/>
      <c r="J545" s="174"/>
      <c r="K545" s="169"/>
      <c r="L545" s="169"/>
      <c r="M545" s="174"/>
      <c r="N545" s="169"/>
      <c r="O545" s="169"/>
      <c r="P545" s="174"/>
      <c r="Q545" s="169"/>
      <c r="R545" s="169"/>
      <c r="S545" s="174"/>
      <c r="T545" s="169"/>
      <c r="U545" s="169"/>
      <c r="V545" s="174"/>
      <c r="W545" s="169"/>
      <c r="X545" s="169"/>
      <c r="Y545" s="174"/>
      <c r="Z545" s="169"/>
      <c r="AA545" s="169"/>
      <c r="AB545" s="174"/>
      <c r="AC545" s="187"/>
      <c r="AD545" s="169"/>
      <c r="AE545" s="174"/>
      <c r="AF545" s="169"/>
      <c r="AG545" s="169"/>
      <c r="AH545" s="174"/>
      <c r="AI545" s="169"/>
      <c r="AJ545" s="169"/>
      <c r="AK545" s="174"/>
      <c r="AL545" s="169"/>
      <c r="AM545" s="169"/>
      <c r="AN545" s="174"/>
      <c r="AO545" s="169"/>
      <c r="AP545" s="169"/>
      <c r="AQ545" s="174"/>
      <c r="AR545" s="313"/>
    </row>
    <row r="546" spans="1:44" ht="39.799999999999997" customHeight="1" x14ac:dyDescent="0.3">
      <c r="A546" s="308"/>
      <c r="B546" s="311"/>
      <c r="C546" s="311"/>
      <c r="D546" s="192" t="s">
        <v>449</v>
      </c>
      <c r="E546" s="170">
        <f t="shared" si="1606"/>
        <v>492</v>
      </c>
      <c r="F546" s="170">
        <f t="shared" si="1606"/>
        <v>440.34</v>
      </c>
      <c r="G546" s="170">
        <f t="shared" si="1598"/>
        <v>89.499999999999986</v>
      </c>
      <c r="H546" s="169"/>
      <c r="I546" s="169"/>
      <c r="J546" s="174"/>
      <c r="K546" s="169"/>
      <c r="L546" s="169"/>
      <c r="M546" s="174"/>
      <c r="N546" s="169"/>
      <c r="O546" s="169"/>
      <c r="P546" s="174"/>
      <c r="Q546" s="169"/>
      <c r="R546" s="169"/>
      <c r="S546" s="174"/>
      <c r="T546" s="169"/>
      <c r="U546" s="169"/>
      <c r="V546" s="174"/>
      <c r="W546" s="169"/>
      <c r="X546" s="169"/>
      <c r="Y546" s="174"/>
      <c r="Z546" s="169"/>
      <c r="AA546" s="169"/>
      <c r="AB546" s="174"/>
      <c r="AC546" s="187">
        <v>440.34</v>
      </c>
      <c r="AD546" s="187">
        <v>440.34</v>
      </c>
      <c r="AE546" s="174"/>
      <c r="AF546" s="187"/>
      <c r="AG546" s="169"/>
      <c r="AH546" s="174"/>
      <c r="AI546" s="187"/>
      <c r="AJ546" s="169"/>
      <c r="AK546" s="174"/>
      <c r="AL546" s="187"/>
      <c r="AM546" s="169"/>
      <c r="AN546" s="174"/>
      <c r="AO546" s="187">
        <f>492-440.34</f>
        <v>51.660000000000025</v>
      </c>
      <c r="AP546" s="169"/>
      <c r="AQ546" s="174"/>
      <c r="AR546" s="313"/>
    </row>
    <row r="547" spans="1:44" ht="39.799999999999997" customHeight="1" x14ac:dyDescent="0.25">
      <c r="A547" s="308"/>
      <c r="B547" s="311"/>
      <c r="C547" s="311"/>
      <c r="D547" s="173" t="s">
        <v>272</v>
      </c>
      <c r="E547" s="170">
        <f t="shared" si="1606"/>
        <v>0</v>
      </c>
      <c r="F547" s="170">
        <f t="shared" si="1606"/>
        <v>0</v>
      </c>
      <c r="G547" s="170" t="e">
        <f t="shared" si="1598"/>
        <v>#DIV/0!</v>
      </c>
      <c r="H547" s="169"/>
      <c r="I547" s="169"/>
      <c r="J547" s="174"/>
      <c r="K547" s="169"/>
      <c r="L547" s="169"/>
      <c r="M547" s="174"/>
      <c r="N547" s="169"/>
      <c r="O547" s="169"/>
      <c r="P547" s="174"/>
      <c r="Q547" s="169"/>
      <c r="R547" s="169"/>
      <c r="S547" s="174"/>
      <c r="T547" s="169"/>
      <c r="U547" s="169"/>
      <c r="V547" s="174"/>
      <c r="W547" s="169"/>
      <c r="X547" s="169"/>
      <c r="Y547" s="174"/>
      <c r="Z547" s="169"/>
      <c r="AA547" s="169"/>
      <c r="AB547" s="174"/>
      <c r="AC547" s="169"/>
      <c r="AD547" s="169"/>
      <c r="AE547" s="174"/>
      <c r="AF547" s="169"/>
      <c r="AG547" s="169"/>
      <c r="AH547" s="174"/>
      <c r="AI547" s="169"/>
      <c r="AJ547" s="169"/>
      <c r="AK547" s="174"/>
      <c r="AL547" s="169"/>
      <c r="AM547" s="169"/>
      <c r="AN547" s="174"/>
      <c r="AO547" s="169"/>
      <c r="AP547" s="169"/>
      <c r="AQ547" s="174"/>
      <c r="AR547" s="313"/>
    </row>
    <row r="548" spans="1:44" ht="39.799999999999997" customHeight="1" x14ac:dyDescent="0.3">
      <c r="A548" s="309"/>
      <c r="B548" s="312"/>
      <c r="C548" s="312"/>
      <c r="D548" s="192" t="s">
        <v>439</v>
      </c>
      <c r="E548" s="170"/>
      <c r="F548" s="170"/>
      <c r="G548" s="170" t="e">
        <f t="shared" si="1598"/>
        <v>#DIV/0!</v>
      </c>
      <c r="H548" s="169"/>
      <c r="I548" s="169"/>
      <c r="J548" s="174"/>
      <c r="K548" s="169"/>
      <c r="L548" s="169"/>
      <c r="M548" s="174"/>
      <c r="N548" s="169"/>
      <c r="O548" s="169"/>
      <c r="P548" s="174"/>
      <c r="Q548" s="169"/>
      <c r="R548" s="169"/>
      <c r="S548" s="174"/>
      <c r="T548" s="169"/>
      <c r="U548" s="169"/>
      <c r="V548" s="174"/>
      <c r="W548" s="169"/>
      <c r="X548" s="169"/>
      <c r="Y548" s="174"/>
      <c r="Z548" s="169"/>
      <c r="AA548" s="169"/>
      <c r="AB548" s="174"/>
      <c r="AC548" s="169"/>
      <c r="AD548" s="169"/>
      <c r="AE548" s="174"/>
      <c r="AF548" s="169"/>
      <c r="AG548" s="169"/>
      <c r="AH548" s="174"/>
      <c r="AI548" s="169"/>
      <c r="AJ548" s="169"/>
      <c r="AK548" s="174"/>
      <c r="AL548" s="169"/>
      <c r="AM548" s="169"/>
      <c r="AN548" s="174"/>
      <c r="AO548" s="169"/>
      <c r="AP548" s="169"/>
      <c r="AQ548" s="174"/>
      <c r="AR548" s="209"/>
    </row>
    <row r="549" spans="1:44" s="116" customFormat="1" ht="22.25" customHeight="1" x14ac:dyDescent="0.3">
      <c r="A549" s="307" t="s">
        <v>385</v>
      </c>
      <c r="B549" s="310" t="s">
        <v>394</v>
      </c>
      <c r="C549" s="310" t="s">
        <v>438</v>
      </c>
      <c r="D549" s="176" t="s">
        <v>41</v>
      </c>
      <c r="E549" s="170">
        <f t="shared" ref="E549:E580" si="1608">H549+K549+N549+Q549+T549+W549+Z549+AC549+AF549+AI549+AL549+AO549</f>
        <v>3000</v>
      </c>
      <c r="F549" s="170">
        <f t="shared" ref="F549:F580" si="1609">I549+L549+O549+R549+U549+X549+AA549+AD549+AG549+AJ549+AM549+AP549</f>
        <v>3000</v>
      </c>
      <c r="G549" s="170">
        <f t="shared" si="1598"/>
        <v>100</v>
      </c>
      <c r="H549" s="170">
        <f>H550+H551+H552+H554</f>
        <v>0</v>
      </c>
      <c r="I549" s="170">
        <f t="shared" ref="I549:AQ549" si="1610">I550+I551+I552+I554</f>
        <v>0</v>
      </c>
      <c r="J549" s="170">
        <f t="shared" si="1610"/>
        <v>0</v>
      </c>
      <c r="K549" s="170">
        <f t="shared" si="1610"/>
        <v>0</v>
      </c>
      <c r="L549" s="170">
        <f t="shared" si="1610"/>
        <v>0</v>
      </c>
      <c r="M549" s="170">
        <f t="shared" si="1610"/>
        <v>0</v>
      </c>
      <c r="N549" s="170">
        <f t="shared" si="1610"/>
        <v>0</v>
      </c>
      <c r="O549" s="170">
        <f t="shared" si="1610"/>
        <v>0</v>
      </c>
      <c r="P549" s="170">
        <f t="shared" si="1610"/>
        <v>0</v>
      </c>
      <c r="Q549" s="170">
        <f t="shared" si="1610"/>
        <v>0</v>
      </c>
      <c r="R549" s="170">
        <f t="shared" si="1610"/>
        <v>0</v>
      </c>
      <c r="S549" s="170">
        <f t="shared" si="1610"/>
        <v>0</v>
      </c>
      <c r="T549" s="170">
        <f t="shared" si="1610"/>
        <v>0</v>
      </c>
      <c r="U549" s="170">
        <f t="shared" si="1610"/>
        <v>0</v>
      </c>
      <c r="V549" s="170">
        <f t="shared" si="1610"/>
        <v>0</v>
      </c>
      <c r="W549" s="170">
        <f t="shared" si="1610"/>
        <v>0</v>
      </c>
      <c r="X549" s="170">
        <f t="shared" si="1610"/>
        <v>0</v>
      </c>
      <c r="Y549" s="170">
        <f t="shared" si="1610"/>
        <v>0</v>
      </c>
      <c r="Z549" s="170">
        <f t="shared" si="1610"/>
        <v>0</v>
      </c>
      <c r="AA549" s="170">
        <f t="shared" si="1610"/>
        <v>0</v>
      </c>
      <c r="AB549" s="170">
        <f t="shared" si="1610"/>
        <v>0</v>
      </c>
      <c r="AC549" s="170">
        <f t="shared" si="1610"/>
        <v>1982.223</v>
      </c>
      <c r="AD549" s="170">
        <f t="shared" si="1610"/>
        <v>1982.223</v>
      </c>
      <c r="AE549" s="170">
        <f t="shared" si="1610"/>
        <v>0</v>
      </c>
      <c r="AF549" s="170">
        <f t="shared" si="1610"/>
        <v>1017.777</v>
      </c>
      <c r="AG549" s="170">
        <f t="shared" si="1610"/>
        <v>1017.777</v>
      </c>
      <c r="AH549" s="170">
        <f t="shared" si="1610"/>
        <v>0</v>
      </c>
      <c r="AI549" s="170">
        <f t="shared" si="1610"/>
        <v>0</v>
      </c>
      <c r="AJ549" s="170">
        <f t="shared" si="1610"/>
        <v>0</v>
      </c>
      <c r="AK549" s="170">
        <f t="shared" si="1610"/>
        <v>0</v>
      </c>
      <c r="AL549" s="170">
        <f t="shared" si="1610"/>
        <v>0</v>
      </c>
      <c r="AM549" s="170">
        <f t="shared" si="1610"/>
        <v>0</v>
      </c>
      <c r="AN549" s="170">
        <f t="shared" si="1610"/>
        <v>0</v>
      </c>
      <c r="AO549" s="170">
        <f t="shared" si="1610"/>
        <v>0</v>
      </c>
      <c r="AP549" s="170">
        <f t="shared" si="1610"/>
        <v>0</v>
      </c>
      <c r="AQ549" s="170">
        <f t="shared" si="1610"/>
        <v>0</v>
      </c>
      <c r="AR549" s="313"/>
    </row>
    <row r="550" spans="1:44" x14ac:dyDescent="0.3">
      <c r="A550" s="308"/>
      <c r="B550" s="311"/>
      <c r="C550" s="311"/>
      <c r="D550" s="172" t="s">
        <v>37</v>
      </c>
      <c r="E550" s="170">
        <f t="shared" si="1608"/>
        <v>0</v>
      </c>
      <c r="F550" s="170">
        <f t="shared" si="1609"/>
        <v>0</v>
      </c>
      <c r="G550" s="170" t="e">
        <f t="shared" si="1598"/>
        <v>#DIV/0!</v>
      </c>
      <c r="H550" s="169"/>
      <c r="I550" s="169"/>
      <c r="J550" s="174"/>
      <c r="K550" s="169"/>
      <c r="L550" s="169"/>
      <c r="M550" s="174"/>
      <c r="N550" s="169"/>
      <c r="O550" s="169"/>
      <c r="P550" s="174"/>
      <c r="Q550" s="169"/>
      <c r="R550" s="169"/>
      <c r="S550" s="174"/>
      <c r="T550" s="169"/>
      <c r="U550" s="169"/>
      <c r="V550" s="174"/>
      <c r="W550" s="169"/>
      <c r="X550" s="169"/>
      <c r="Y550" s="174"/>
      <c r="Z550" s="169"/>
      <c r="AA550" s="169"/>
      <c r="AB550" s="174"/>
      <c r="AC550" s="169"/>
      <c r="AD550" s="169"/>
      <c r="AE550" s="174"/>
      <c r="AF550" s="169"/>
      <c r="AG550" s="169"/>
      <c r="AH550" s="174"/>
      <c r="AI550" s="169"/>
      <c r="AJ550" s="169"/>
      <c r="AK550" s="169"/>
      <c r="AL550" s="169"/>
      <c r="AM550" s="169"/>
      <c r="AN550" s="174"/>
      <c r="AO550" s="169"/>
      <c r="AP550" s="169"/>
      <c r="AQ550" s="174"/>
      <c r="AR550" s="313"/>
    </row>
    <row r="551" spans="1:44" ht="31.15" customHeight="1" x14ac:dyDescent="0.3">
      <c r="A551" s="308"/>
      <c r="B551" s="311"/>
      <c r="C551" s="311"/>
      <c r="D551" s="172" t="s">
        <v>2</v>
      </c>
      <c r="E551" s="170">
        <f t="shared" si="1608"/>
        <v>0</v>
      </c>
      <c r="F551" s="170">
        <f t="shared" si="1609"/>
        <v>0</v>
      </c>
      <c r="G551" s="170" t="e">
        <f t="shared" si="1598"/>
        <v>#DIV/0!</v>
      </c>
      <c r="H551" s="169"/>
      <c r="I551" s="169"/>
      <c r="J551" s="174"/>
      <c r="K551" s="169"/>
      <c r="L551" s="169"/>
      <c r="M551" s="174"/>
      <c r="N551" s="169"/>
      <c r="O551" s="169"/>
      <c r="P551" s="174"/>
      <c r="Q551" s="169"/>
      <c r="R551" s="169"/>
      <c r="S551" s="174"/>
      <c r="T551" s="169"/>
      <c r="U551" s="169"/>
      <c r="V551" s="174"/>
      <c r="W551" s="169"/>
      <c r="X551" s="169"/>
      <c r="Y551" s="174"/>
      <c r="Z551" s="169"/>
      <c r="AA551" s="169"/>
      <c r="AB551" s="174"/>
      <c r="AC551" s="169"/>
      <c r="AD551" s="169"/>
      <c r="AE551" s="174"/>
      <c r="AF551" s="169"/>
      <c r="AG551" s="169"/>
      <c r="AH551" s="174"/>
      <c r="AI551" s="169"/>
      <c r="AJ551" s="169"/>
      <c r="AK551" s="174"/>
      <c r="AL551" s="169"/>
      <c r="AM551" s="169"/>
      <c r="AN551" s="174"/>
      <c r="AO551" s="169"/>
      <c r="AP551" s="169"/>
      <c r="AQ551" s="174"/>
      <c r="AR551" s="313"/>
    </row>
    <row r="552" spans="1:44" ht="40.549999999999997" customHeight="1" x14ac:dyDescent="0.3">
      <c r="A552" s="308"/>
      <c r="B552" s="311"/>
      <c r="C552" s="311"/>
      <c r="D552" s="192" t="s">
        <v>449</v>
      </c>
      <c r="E552" s="170">
        <f t="shared" si="1608"/>
        <v>2400</v>
      </c>
      <c r="F552" s="170">
        <f t="shared" si="1609"/>
        <v>2400</v>
      </c>
      <c r="G552" s="170">
        <f t="shared" si="1598"/>
        <v>100</v>
      </c>
      <c r="H552" s="169"/>
      <c r="I552" s="169"/>
      <c r="J552" s="174"/>
      <c r="K552" s="169"/>
      <c r="L552" s="169"/>
      <c r="M552" s="174"/>
      <c r="N552" s="169"/>
      <c r="O552" s="169"/>
      <c r="P552" s="174"/>
      <c r="Q552" s="169"/>
      <c r="R552" s="169"/>
      <c r="S552" s="174"/>
      <c r="T552" s="169"/>
      <c r="U552" s="169"/>
      <c r="V552" s="174"/>
      <c r="W552" s="169"/>
      <c r="X552" s="169"/>
      <c r="Y552" s="174"/>
      <c r="Z552" s="169"/>
      <c r="AA552" s="169"/>
      <c r="AB552" s="174"/>
      <c r="AC552" s="169">
        <v>1585.7783999999999</v>
      </c>
      <c r="AD552" s="169">
        <v>1585.7783999999999</v>
      </c>
      <c r="AE552" s="174"/>
      <c r="AF552" s="169">
        <f>2400-1585.7784</f>
        <v>814.22160000000008</v>
      </c>
      <c r="AG552" s="169">
        <f>2400-1585.7784</f>
        <v>814.22160000000008</v>
      </c>
      <c r="AH552" s="174"/>
      <c r="AI552" s="169"/>
      <c r="AJ552" s="169"/>
      <c r="AK552" s="174"/>
      <c r="AL552" s="169"/>
      <c r="AM552" s="169"/>
      <c r="AN552" s="174"/>
      <c r="AO552" s="169"/>
      <c r="AP552" s="169"/>
      <c r="AQ552" s="174"/>
      <c r="AR552" s="313"/>
    </row>
    <row r="553" spans="1:44" ht="38.200000000000003" customHeight="1" x14ac:dyDescent="0.25">
      <c r="A553" s="308"/>
      <c r="B553" s="311"/>
      <c r="C553" s="311"/>
      <c r="D553" s="173" t="s">
        <v>272</v>
      </c>
      <c r="E553" s="170">
        <f t="shared" si="1608"/>
        <v>0</v>
      </c>
      <c r="F553" s="170">
        <f t="shared" si="1609"/>
        <v>0</v>
      </c>
      <c r="G553" s="170" t="e">
        <f t="shared" si="1598"/>
        <v>#DIV/0!</v>
      </c>
      <c r="H553" s="169"/>
      <c r="I553" s="169"/>
      <c r="J553" s="174"/>
      <c r="K553" s="169"/>
      <c r="L553" s="169"/>
      <c r="M553" s="174"/>
      <c r="N553" s="169"/>
      <c r="O553" s="169"/>
      <c r="P553" s="174"/>
      <c r="Q553" s="169"/>
      <c r="R553" s="169"/>
      <c r="S553" s="174"/>
      <c r="T553" s="169"/>
      <c r="U553" s="169"/>
      <c r="V553" s="174"/>
      <c r="W553" s="169"/>
      <c r="X553" s="169"/>
      <c r="Y553" s="174"/>
      <c r="Z553" s="169"/>
      <c r="AA553" s="169"/>
      <c r="AB553" s="174"/>
      <c r="AC553" s="187"/>
      <c r="AD553" s="169"/>
      <c r="AE553" s="174"/>
      <c r="AF553" s="169"/>
      <c r="AG553" s="169"/>
      <c r="AH553" s="174"/>
      <c r="AI553" s="169"/>
      <c r="AJ553" s="169"/>
      <c r="AK553" s="174"/>
      <c r="AL553" s="169"/>
      <c r="AM553" s="169"/>
      <c r="AN553" s="174"/>
      <c r="AO553" s="169"/>
      <c r="AP553" s="169"/>
      <c r="AQ553" s="174"/>
      <c r="AR553" s="313"/>
    </row>
    <row r="554" spans="1:44" ht="30.05" customHeight="1" x14ac:dyDescent="0.3">
      <c r="A554" s="309"/>
      <c r="B554" s="312"/>
      <c r="C554" s="312"/>
      <c r="D554" s="192" t="s">
        <v>439</v>
      </c>
      <c r="E554" s="170">
        <f t="shared" si="1608"/>
        <v>600</v>
      </c>
      <c r="F554" s="170">
        <f t="shared" si="1609"/>
        <v>600</v>
      </c>
      <c r="G554" s="170">
        <f t="shared" si="1598"/>
        <v>100</v>
      </c>
      <c r="H554" s="169"/>
      <c r="I554" s="169"/>
      <c r="J554" s="174"/>
      <c r="K554" s="169"/>
      <c r="L554" s="169"/>
      <c r="M554" s="174"/>
      <c r="N554" s="169"/>
      <c r="O554" s="169"/>
      <c r="P554" s="174"/>
      <c r="Q554" s="169"/>
      <c r="R554" s="169"/>
      <c r="S554" s="174"/>
      <c r="T554" s="169"/>
      <c r="U554" s="169"/>
      <c r="V554" s="174"/>
      <c r="W554" s="169"/>
      <c r="X554" s="169"/>
      <c r="Y554" s="174"/>
      <c r="Z554" s="169"/>
      <c r="AA554" s="169"/>
      <c r="AB554" s="174"/>
      <c r="AC554" s="169">
        <v>396.44459999999998</v>
      </c>
      <c r="AD554" s="169">
        <v>396.44459999999998</v>
      </c>
      <c r="AE554" s="174"/>
      <c r="AF554" s="169">
        <f>600-396.4446</f>
        <v>203.55540000000002</v>
      </c>
      <c r="AG554" s="169">
        <f>600-396.4446</f>
        <v>203.55540000000002</v>
      </c>
      <c r="AH554" s="174"/>
      <c r="AI554" s="169"/>
      <c r="AJ554" s="169"/>
      <c r="AK554" s="174"/>
      <c r="AL554" s="169"/>
      <c r="AM554" s="169"/>
      <c r="AN554" s="174"/>
      <c r="AO554" s="169"/>
      <c r="AP554" s="169"/>
      <c r="AQ554" s="174"/>
      <c r="AR554" s="209"/>
    </row>
    <row r="555" spans="1:44" s="116" customFormat="1" ht="22.25" customHeight="1" x14ac:dyDescent="0.3">
      <c r="A555" s="307" t="s">
        <v>386</v>
      </c>
      <c r="B555" s="310" t="s">
        <v>395</v>
      </c>
      <c r="C555" s="310" t="s">
        <v>438</v>
      </c>
      <c r="D555" s="176" t="s">
        <v>41</v>
      </c>
      <c r="E555" s="170">
        <f t="shared" si="1608"/>
        <v>3000</v>
      </c>
      <c r="F555" s="170">
        <f t="shared" si="1609"/>
        <v>3000</v>
      </c>
      <c r="G555" s="170">
        <f t="shared" si="1598"/>
        <v>100</v>
      </c>
      <c r="H555" s="170">
        <f>H556+H557+H558+H560</f>
        <v>0</v>
      </c>
      <c r="I555" s="170">
        <f t="shared" ref="I555:AQ555" si="1611">I556+I557+I558+I560</f>
        <v>0</v>
      </c>
      <c r="J555" s="170">
        <f t="shared" si="1611"/>
        <v>0</v>
      </c>
      <c r="K555" s="170">
        <f t="shared" si="1611"/>
        <v>0</v>
      </c>
      <c r="L555" s="170">
        <f t="shared" si="1611"/>
        <v>0</v>
      </c>
      <c r="M555" s="170">
        <f t="shared" si="1611"/>
        <v>0</v>
      </c>
      <c r="N555" s="170">
        <f t="shared" si="1611"/>
        <v>0</v>
      </c>
      <c r="O555" s="170">
        <f t="shared" si="1611"/>
        <v>0</v>
      </c>
      <c r="P555" s="170">
        <f t="shared" si="1611"/>
        <v>0</v>
      </c>
      <c r="Q555" s="170">
        <f t="shared" si="1611"/>
        <v>0</v>
      </c>
      <c r="R555" s="170">
        <f t="shared" si="1611"/>
        <v>0</v>
      </c>
      <c r="S555" s="170">
        <f t="shared" si="1611"/>
        <v>0</v>
      </c>
      <c r="T555" s="170">
        <f t="shared" si="1611"/>
        <v>0</v>
      </c>
      <c r="U555" s="170">
        <f t="shared" si="1611"/>
        <v>0</v>
      </c>
      <c r="V555" s="170">
        <f t="shared" si="1611"/>
        <v>0</v>
      </c>
      <c r="W555" s="170">
        <f t="shared" si="1611"/>
        <v>0</v>
      </c>
      <c r="X555" s="170">
        <f t="shared" si="1611"/>
        <v>0</v>
      </c>
      <c r="Y555" s="170">
        <f t="shared" si="1611"/>
        <v>0</v>
      </c>
      <c r="Z555" s="170">
        <f t="shared" si="1611"/>
        <v>0</v>
      </c>
      <c r="AA555" s="170">
        <f t="shared" si="1611"/>
        <v>0</v>
      </c>
      <c r="AB555" s="170">
        <f t="shared" si="1611"/>
        <v>0</v>
      </c>
      <c r="AC555" s="170">
        <f t="shared" si="1611"/>
        <v>1352.1360000000002</v>
      </c>
      <c r="AD555" s="170">
        <f t="shared" si="1611"/>
        <v>1352.1360000000002</v>
      </c>
      <c r="AE555" s="170">
        <f t="shared" si="1611"/>
        <v>0</v>
      </c>
      <c r="AF555" s="170">
        <f t="shared" si="1611"/>
        <v>189.78</v>
      </c>
      <c r="AG555" s="170">
        <f t="shared" si="1611"/>
        <v>189.78</v>
      </c>
      <c r="AH555" s="170">
        <f t="shared" si="1611"/>
        <v>0</v>
      </c>
      <c r="AI555" s="170">
        <f t="shared" si="1611"/>
        <v>0</v>
      </c>
      <c r="AJ555" s="170">
        <f t="shared" si="1611"/>
        <v>0</v>
      </c>
      <c r="AK555" s="170">
        <f t="shared" si="1611"/>
        <v>0</v>
      </c>
      <c r="AL555" s="170">
        <f t="shared" si="1611"/>
        <v>1458.0839999999998</v>
      </c>
      <c r="AM555" s="170">
        <f t="shared" si="1611"/>
        <v>1458.0839999999998</v>
      </c>
      <c r="AN555" s="170">
        <f t="shared" si="1611"/>
        <v>0</v>
      </c>
      <c r="AO555" s="170">
        <f t="shared" si="1611"/>
        <v>0</v>
      </c>
      <c r="AP555" s="170">
        <f t="shared" si="1611"/>
        <v>0</v>
      </c>
      <c r="AQ555" s="170">
        <f t="shared" si="1611"/>
        <v>0</v>
      </c>
      <c r="AR555" s="313"/>
    </row>
    <row r="556" spans="1:44" x14ac:dyDescent="0.3">
      <c r="A556" s="308"/>
      <c r="B556" s="311"/>
      <c r="C556" s="311"/>
      <c r="D556" s="172" t="s">
        <v>37</v>
      </c>
      <c r="E556" s="170">
        <f t="shared" si="1608"/>
        <v>0</v>
      </c>
      <c r="F556" s="170">
        <f t="shared" si="1609"/>
        <v>0</v>
      </c>
      <c r="G556" s="170" t="e">
        <f t="shared" si="1598"/>
        <v>#DIV/0!</v>
      </c>
      <c r="H556" s="169"/>
      <c r="I556" s="169"/>
      <c r="J556" s="174"/>
      <c r="K556" s="169"/>
      <c r="L556" s="169"/>
      <c r="M556" s="174"/>
      <c r="N556" s="169"/>
      <c r="O556" s="169"/>
      <c r="P556" s="174"/>
      <c r="Q556" s="169"/>
      <c r="R556" s="169"/>
      <c r="S556" s="174"/>
      <c r="T556" s="169"/>
      <c r="U556" s="169"/>
      <c r="V556" s="174"/>
      <c r="W556" s="169"/>
      <c r="X556" s="169"/>
      <c r="Y556" s="174"/>
      <c r="Z556" s="169"/>
      <c r="AA556" s="169"/>
      <c r="AB556" s="174"/>
      <c r="AC556" s="169"/>
      <c r="AD556" s="169"/>
      <c r="AE556" s="174"/>
      <c r="AF556" s="169"/>
      <c r="AG556" s="169"/>
      <c r="AH556" s="174"/>
      <c r="AI556" s="169"/>
      <c r="AJ556" s="169"/>
      <c r="AK556" s="169"/>
      <c r="AL556" s="169"/>
      <c r="AM556" s="169"/>
      <c r="AN556" s="174"/>
      <c r="AO556" s="169"/>
      <c r="AP556" s="169"/>
      <c r="AQ556" s="174"/>
      <c r="AR556" s="313"/>
    </row>
    <row r="557" spans="1:44" ht="31.15" customHeight="1" x14ac:dyDescent="0.3">
      <c r="A557" s="308"/>
      <c r="B557" s="311"/>
      <c r="C557" s="311"/>
      <c r="D557" s="172" t="s">
        <v>2</v>
      </c>
      <c r="E557" s="170">
        <f t="shared" si="1608"/>
        <v>0</v>
      </c>
      <c r="F557" s="170">
        <f t="shared" si="1609"/>
        <v>0</v>
      </c>
      <c r="G557" s="170" t="e">
        <f t="shared" si="1598"/>
        <v>#DIV/0!</v>
      </c>
      <c r="H557" s="169"/>
      <c r="I557" s="169"/>
      <c r="J557" s="174"/>
      <c r="K557" s="169"/>
      <c r="L557" s="169"/>
      <c r="M557" s="174"/>
      <c r="N557" s="169"/>
      <c r="O557" s="169"/>
      <c r="P557" s="174"/>
      <c r="Q557" s="169"/>
      <c r="R557" s="169"/>
      <c r="S557" s="174"/>
      <c r="T557" s="169"/>
      <c r="U557" s="169"/>
      <c r="V557" s="174"/>
      <c r="W557" s="169"/>
      <c r="X557" s="169"/>
      <c r="Y557" s="174"/>
      <c r="Z557" s="169"/>
      <c r="AA557" s="169"/>
      <c r="AB557" s="174"/>
      <c r="AC557" s="169"/>
      <c r="AD557" s="169"/>
      <c r="AE557" s="174"/>
      <c r="AF557" s="169"/>
      <c r="AG557" s="169"/>
      <c r="AH557" s="174"/>
      <c r="AI557" s="169"/>
      <c r="AJ557" s="169"/>
      <c r="AK557" s="174"/>
      <c r="AL557" s="169"/>
      <c r="AM557" s="169"/>
      <c r="AN557" s="174"/>
      <c r="AO557" s="169"/>
      <c r="AP557" s="169"/>
      <c r="AQ557" s="174"/>
      <c r="AR557" s="313"/>
    </row>
    <row r="558" spans="1:44" ht="40.549999999999997" customHeight="1" x14ac:dyDescent="0.3">
      <c r="A558" s="308"/>
      <c r="B558" s="311"/>
      <c r="C558" s="311"/>
      <c r="D558" s="192" t="s">
        <v>449</v>
      </c>
      <c r="E558" s="170">
        <f t="shared" si="1608"/>
        <v>2400</v>
      </c>
      <c r="F558" s="170">
        <f t="shared" si="1609"/>
        <v>2400</v>
      </c>
      <c r="G558" s="170">
        <f t="shared" si="1598"/>
        <v>100</v>
      </c>
      <c r="H558" s="169"/>
      <c r="I558" s="169"/>
      <c r="J558" s="174"/>
      <c r="K558" s="169"/>
      <c r="L558" s="169"/>
      <c r="M558" s="174"/>
      <c r="N558" s="169"/>
      <c r="O558" s="169"/>
      <c r="P558" s="174"/>
      <c r="Q558" s="169"/>
      <c r="R558" s="169"/>
      <c r="S558" s="174"/>
      <c r="T558" s="169"/>
      <c r="U558" s="169"/>
      <c r="V558" s="174"/>
      <c r="W558" s="169"/>
      <c r="X558" s="169"/>
      <c r="Y558" s="174"/>
      <c r="Z558" s="169"/>
      <c r="AA558" s="169"/>
      <c r="AB558" s="174"/>
      <c r="AC558" s="169">
        <v>1081.7088000000001</v>
      </c>
      <c r="AD558" s="169">
        <v>1081.7088000000001</v>
      </c>
      <c r="AE558" s="174"/>
      <c r="AF558" s="169">
        <v>189.78</v>
      </c>
      <c r="AG558" s="169">
        <v>189.78</v>
      </c>
      <c r="AH558" s="174"/>
      <c r="AI558" s="169"/>
      <c r="AJ558" s="169"/>
      <c r="AK558" s="174"/>
      <c r="AL558" s="169">
        <f>2400-1081.7088-189.78</f>
        <v>1128.5111999999999</v>
      </c>
      <c r="AM558" s="169">
        <f>2400-1081.7088-189.78</f>
        <v>1128.5111999999999</v>
      </c>
      <c r="AN558" s="174"/>
      <c r="AO558" s="169"/>
      <c r="AP558" s="169"/>
      <c r="AQ558" s="174"/>
      <c r="AR558" s="313"/>
    </row>
    <row r="559" spans="1:44" ht="30.05" customHeight="1" x14ac:dyDescent="0.25">
      <c r="A559" s="308"/>
      <c r="B559" s="311"/>
      <c r="C559" s="311"/>
      <c r="D559" s="173" t="s">
        <v>272</v>
      </c>
      <c r="E559" s="170">
        <f t="shared" si="1608"/>
        <v>0</v>
      </c>
      <c r="F559" s="170">
        <f t="shared" si="1609"/>
        <v>0</v>
      </c>
      <c r="G559" s="170" t="e">
        <f t="shared" si="1598"/>
        <v>#DIV/0!</v>
      </c>
      <c r="H559" s="169"/>
      <c r="I559" s="169"/>
      <c r="J559" s="174"/>
      <c r="K559" s="169"/>
      <c r="L559" s="169"/>
      <c r="M559" s="174"/>
      <c r="N559" s="169"/>
      <c r="O559" s="169"/>
      <c r="P559" s="174"/>
      <c r="Q559" s="169"/>
      <c r="R559" s="169"/>
      <c r="S559" s="174"/>
      <c r="T559" s="169"/>
      <c r="U559" s="169"/>
      <c r="V559" s="174"/>
      <c r="W559" s="169"/>
      <c r="X559" s="169"/>
      <c r="Y559" s="174"/>
      <c r="Z559" s="169"/>
      <c r="AA559" s="169"/>
      <c r="AB559" s="174"/>
      <c r="AC559" s="169"/>
      <c r="AD559" s="169"/>
      <c r="AE559" s="174"/>
      <c r="AF559" s="169"/>
      <c r="AG559" s="169"/>
      <c r="AH559" s="174"/>
      <c r="AI559" s="169"/>
      <c r="AJ559" s="169"/>
      <c r="AK559" s="174"/>
      <c r="AL559" s="169"/>
      <c r="AM559" s="169"/>
      <c r="AN559" s="174"/>
      <c r="AO559" s="169"/>
      <c r="AP559" s="169"/>
      <c r="AQ559" s="174"/>
      <c r="AR559" s="313"/>
    </row>
    <row r="560" spans="1:44" ht="30.05" customHeight="1" x14ac:dyDescent="0.3">
      <c r="A560" s="309"/>
      <c r="B560" s="312"/>
      <c r="C560" s="312"/>
      <c r="D560" s="192" t="s">
        <v>439</v>
      </c>
      <c r="E560" s="170">
        <f t="shared" si="1608"/>
        <v>600</v>
      </c>
      <c r="F560" s="170">
        <f t="shared" si="1609"/>
        <v>600</v>
      </c>
      <c r="G560" s="170">
        <f t="shared" si="1598"/>
        <v>100</v>
      </c>
      <c r="H560" s="169"/>
      <c r="I560" s="169"/>
      <c r="J560" s="174"/>
      <c r="K560" s="169"/>
      <c r="L560" s="169"/>
      <c r="M560" s="174"/>
      <c r="N560" s="169"/>
      <c r="O560" s="169"/>
      <c r="P560" s="174"/>
      <c r="Q560" s="169"/>
      <c r="R560" s="169"/>
      <c r="S560" s="174"/>
      <c r="T560" s="169"/>
      <c r="U560" s="169"/>
      <c r="V560" s="174"/>
      <c r="W560" s="169"/>
      <c r="X560" s="169"/>
      <c r="Y560" s="174"/>
      <c r="Z560" s="169"/>
      <c r="AA560" s="169"/>
      <c r="AB560" s="174"/>
      <c r="AC560" s="169">
        <v>270.42720000000003</v>
      </c>
      <c r="AD560" s="169">
        <v>270.42720000000003</v>
      </c>
      <c r="AE560" s="174"/>
      <c r="AF560" s="169"/>
      <c r="AG560" s="169"/>
      <c r="AH560" s="174"/>
      <c r="AI560" s="169"/>
      <c r="AJ560" s="169"/>
      <c r="AK560" s="174"/>
      <c r="AL560" s="169">
        <f>600-270.4272</f>
        <v>329.57279999999997</v>
      </c>
      <c r="AM560" s="169">
        <f>600-270.4272</f>
        <v>329.57279999999997</v>
      </c>
      <c r="AN560" s="174"/>
      <c r="AO560" s="169"/>
      <c r="AP560" s="169"/>
      <c r="AQ560" s="174"/>
      <c r="AR560" s="209"/>
    </row>
    <row r="561" spans="1:44" s="116" customFormat="1" ht="22.25" customHeight="1" x14ac:dyDescent="0.3">
      <c r="A561" s="307" t="s">
        <v>387</v>
      </c>
      <c r="B561" s="310" t="s">
        <v>396</v>
      </c>
      <c r="C561" s="310" t="s">
        <v>438</v>
      </c>
      <c r="D561" s="176" t="s">
        <v>41</v>
      </c>
      <c r="E561" s="170">
        <f t="shared" si="1608"/>
        <v>1750</v>
      </c>
      <c r="F561" s="170">
        <f t="shared" si="1609"/>
        <v>988.46600000000001</v>
      </c>
      <c r="G561" s="170">
        <f t="shared" si="1598"/>
        <v>56.48377142857143</v>
      </c>
      <c r="H561" s="170">
        <f>H562+H563+H564+H566</f>
        <v>0</v>
      </c>
      <c r="I561" s="170">
        <f t="shared" ref="I561:AQ561" si="1612">I562+I563+I564+I566</f>
        <v>0</v>
      </c>
      <c r="J561" s="170">
        <f t="shared" si="1612"/>
        <v>0</v>
      </c>
      <c r="K561" s="170">
        <f t="shared" si="1612"/>
        <v>0</v>
      </c>
      <c r="L561" s="170">
        <f t="shared" si="1612"/>
        <v>0</v>
      </c>
      <c r="M561" s="170">
        <f t="shared" si="1612"/>
        <v>0</v>
      </c>
      <c r="N561" s="170">
        <f t="shared" si="1612"/>
        <v>0</v>
      </c>
      <c r="O561" s="170">
        <f t="shared" si="1612"/>
        <v>0</v>
      </c>
      <c r="P561" s="170">
        <f t="shared" si="1612"/>
        <v>0</v>
      </c>
      <c r="Q561" s="170">
        <f t="shared" si="1612"/>
        <v>0</v>
      </c>
      <c r="R561" s="170">
        <f t="shared" si="1612"/>
        <v>0</v>
      </c>
      <c r="S561" s="170">
        <f t="shared" si="1612"/>
        <v>0</v>
      </c>
      <c r="T561" s="170">
        <f t="shared" si="1612"/>
        <v>0</v>
      </c>
      <c r="U561" s="170">
        <f t="shared" si="1612"/>
        <v>0</v>
      </c>
      <c r="V561" s="170">
        <f t="shared" si="1612"/>
        <v>0</v>
      </c>
      <c r="W561" s="170">
        <f t="shared" si="1612"/>
        <v>0</v>
      </c>
      <c r="X561" s="170">
        <f t="shared" si="1612"/>
        <v>0</v>
      </c>
      <c r="Y561" s="170">
        <f t="shared" si="1612"/>
        <v>0</v>
      </c>
      <c r="Z561" s="170">
        <f t="shared" si="1612"/>
        <v>0</v>
      </c>
      <c r="AA561" s="170">
        <f t="shared" si="1612"/>
        <v>0</v>
      </c>
      <c r="AB561" s="170">
        <f t="shared" si="1612"/>
        <v>0</v>
      </c>
      <c r="AC561" s="170">
        <f t="shared" si="1612"/>
        <v>0</v>
      </c>
      <c r="AD561" s="170">
        <f t="shared" si="1612"/>
        <v>0</v>
      </c>
      <c r="AE561" s="170">
        <f t="shared" si="1612"/>
        <v>0</v>
      </c>
      <c r="AF561" s="170">
        <f t="shared" si="1612"/>
        <v>0</v>
      </c>
      <c r="AG561" s="170">
        <f t="shared" si="1612"/>
        <v>0</v>
      </c>
      <c r="AH561" s="170">
        <f t="shared" si="1612"/>
        <v>0</v>
      </c>
      <c r="AI561" s="170">
        <f t="shared" si="1612"/>
        <v>0</v>
      </c>
      <c r="AJ561" s="170">
        <f t="shared" si="1612"/>
        <v>0</v>
      </c>
      <c r="AK561" s="170">
        <f t="shared" si="1612"/>
        <v>0</v>
      </c>
      <c r="AL561" s="170">
        <f t="shared" si="1612"/>
        <v>988.46600000000001</v>
      </c>
      <c r="AM561" s="170">
        <f t="shared" si="1612"/>
        <v>988.46600000000001</v>
      </c>
      <c r="AN561" s="170">
        <f t="shared" si="1612"/>
        <v>0</v>
      </c>
      <c r="AO561" s="170">
        <f t="shared" si="1612"/>
        <v>761.53399999999999</v>
      </c>
      <c r="AP561" s="170">
        <f t="shared" si="1612"/>
        <v>0</v>
      </c>
      <c r="AQ561" s="170">
        <f t="shared" si="1612"/>
        <v>0</v>
      </c>
      <c r="AR561" s="313"/>
    </row>
    <row r="562" spans="1:44" x14ac:dyDescent="0.3">
      <c r="A562" s="308"/>
      <c r="B562" s="311"/>
      <c r="C562" s="311"/>
      <c r="D562" s="172" t="s">
        <v>37</v>
      </c>
      <c r="E562" s="170">
        <f t="shared" si="1608"/>
        <v>292.5</v>
      </c>
      <c r="F562" s="170">
        <f t="shared" si="1609"/>
        <v>292.5</v>
      </c>
      <c r="G562" s="170">
        <f t="shared" si="1598"/>
        <v>100</v>
      </c>
      <c r="H562" s="169"/>
      <c r="I562" s="169"/>
      <c r="J562" s="174"/>
      <c r="K562" s="169"/>
      <c r="L562" s="169"/>
      <c r="M562" s="174"/>
      <c r="N562" s="169"/>
      <c r="O562" s="169"/>
      <c r="P562" s="174"/>
      <c r="Q562" s="169"/>
      <c r="R562" s="169"/>
      <c r="S562" s="174"/>
      <c r="T562" s="169"/>
      <c r="U562" s="169"/>
      <c r="V562" s="174"/>
      <c r="W562" s="169"/>
      <c r="X562" s="169"/>
      <c r="Y562" s="174"/>
      <c r="Z562" s="169"/>
      <c r="AA562" s="169"/>
      <c r="AB562" s="174"/>
      <c r="AC562" s="169"/>
      <c r="AD562" s="169"/>
      <c r="AE562" s="174"/>
      <c r="AF562" s="169"/>
      <c r="AG562" s="169"/>
      <c r="AH562" s="174"/>
      <c r="AI562" s="169"/>
      <c r="AJ562" s="169"/>
      <c r="AK562" s="169"/>
      <c r="AL562" s="169">
        <v>292.5</v>
      </c>
      <c r="AM562" s="169">
        <v>292.5</v>
      </c>
      <c r="AN562" s="174"/>
      <c r="AO562" s="169"/>
      <c r="AP562" s="169"/>
      <c r="AQ562" s="174"/>
      <c r="AR562" s="313"/>
    </row>
    <row r="563" spans="1:44" ht="31.15" customHeight="1" x14ac:dyDescent="0.3">
      <c r="A563" s="308"/>
      <c r="B563" s="311"/>
      <c r="C563" s="311"/>
      <c r="D563" s="172" t="s">
        <v>2</v>
      </c>
      <c r="E563" s="170">
        <f t="shared" si="1608"/>
        <v>457.5</v>
      </c>
      <c r="F563" s="170">
        <f t="shared" si="1609"/>
        <v>457.5</v>
      </c>
      <c r="G563" s="170">
        <f t="shared" si="1598"/>
        <v>100</v>
      </c>
      <c r="H563" s="169"/>
      <c r="I563" s="169"/>
      <c r="J563" s="174"/>
      <c r="K563" s="169"/>
      <c r="L563" s="169"/>
      <c r="M563" s="174"/>
      <c r="N563" s="169"/>
      <c r="O563" s="169"/>
      <c r="P563" s="174"/>
      <c r="Q563" s="169"/>
      <c r="R563" s="169"/>
      <c r="S563" s="174"/>
      <c r="T563" s="169"/>
      <c r="U563" s="169"/>
      <c r="V563" s="174"/>
      <c r="W563" s="169"/>
      <c r="X563" s="169"/>
      <c r="Y563" s="174"/>
      <c r="Z563" s="169"/>
      <c r="AA563" s="169"/>
      <c r="AB563" s="174"/>
      <c r="AC563" s="169"/>
      <c r="AD563" s="169"/>
      <c r="AE563" s="174"/>
      <c r="AF563" s="169"/>
      <c r="AG563" s="169"/>
      <c r="AH563" s="174"/>
      <c r="AI563" s="169"/>
      <c r="AJ563" s="169"/>
      <c r="AK563" s="174"/>
      <c r="AL563" s="169">
        <v>457.5</v>
      </c>
      <c r="AM563" s="169">
        <v>457.5</v>
      </c>
      <c r="AN563" s="174"/>
      <c r="AO563" s="169"/>
      <c r="AP563" s="169"/>
      <c r="AQ563" s="174"/>
      <c r="AR563" s="313"/>
    </row>
    <row r="564" spans="1:44" ht="39.799999999999997" customHeight="1" x14ac:dyDescent="0.3">
      <c r="A564" s="308"/>
      <c r="B564" s="311"/>
      <c r="C564" s="311"/>
      <c r="D564" s="192" t="s">
        <v>449</v>
      </c>
      <c r="E564" s="170">
        <f t="shared" si="1608"/>
        <v>800</v>
      </c>
      <c r="F564" s="170">
        <f t="shared" si="1609"/>
        <v>187.5</v>
      </c>
      <c r="G564" s="170">
        <f t="shared" si="1598"/>
        <v>23.4375</v>
      </c>
      <c r="H564" s="169"/>
      <c r="I564" s="169"/>
      <c r="J564" s="174"/>
      <c r="K564" s="169"/>
      <c r="L564" s="169"/>
      <c r="M564" s="174"/>
      <c r="N564" s="169"/>
      <c r="O564" s="169"/>
      <c r="P564" s="174"/>
      <c r="Q564" s="169"/>
      <c r="R564" s="169"/>
      <c r="S564" s="174"/>
      <c r="T564" s="169"/>
      <c r="U564" s="169"/>
      <c r="V564" s="174"/>
      <c r="W564" s="169"/>
      <c r="X564" s="169"/>
      <c r="Y564" s="174"/>
      <c r="Z564" s="169"/>
      <c r="AA564" s="169"/>
      <c r="AB564" s="174"/>
      <c r="AC564" s="169"/>
      <c r="AD564" s="169"/>
      <c r="AE564" s="174"/>
      <c r="AF564" s="169"/>
      <c r="AG564" s="169"/>
      <c r="AH564" s="174"/>
      <c r="AI564" s="169"/>
      <c r="AJ564" s="169"/>
      <c r="AK564" s="174"/>
      <c r="AL564" s="169">
        <v>187.5</v>
      </c>
      <c r="AM564" s="169">
        <v>187.5</v>
      </c>
      <c r="AN564" s="174"/>
      <c r="AO564" s="169">
        <f>800-187.5</f>
        <v>612.5</v>
      </c>
      <c r="AP564" s="169"/>
      <c r="AQ564" s="174"/>
      <c r="AR564" s="313"/>
    </row>
    <row r="565" spans="1:44" ht="30.05" customHeight="1" x14ac:dyDescent="0.25">
      <c r="A565" s="308"/>
      <c r="B565" s="311"/>
      <c r="C565" s="311"/>
      <c r="D565" s="173" t="s">
        <v>272</v>
      </c>
      <c r="E565" s="170">
        <f t="shared" si="1608"/>
        <v>0</v>
      </c>
      <c r="F565" s="170">
        <f t="shared" si="1609"/>
        <v>0</v>
      </c>
      <c r="G565" s="170" t="e">
        <f t="shared" si="1598"/>
        <v>#DIV/0!</v>
      </c>
      <c r="H565" s="169"/>
      <c r="I565" s="169"/>
      <c r="J565" s="174"/>
      <c r="K565" s="169"/>
      <c r="L565" s="169"/>
      <c r="M565" s="174"/>
      <c r="N565" s="169"/>
      <c r="O565" s="169"/>
      <c r="P565" s="174"/>
      <c r="Q565" s="169"/>
      <c r="R565" s="169"/>
      <c r="S565" s="174"/>
      <c r="T565" s="169"/>
      <c r="U565" s="169"/>
      <c r="V565" s="174"/>
      <c r="W565" s="169"/>
      <c r="X565" s="169"/>
      <c r="Y565" s="174"/>
      <c r="Z565" s="169"/>
      <c r="AA565" s="169"/>
      <c r="AB565" s="174"/>
      <c r="AC565" s="169"/>
      <c r="AD565" s="169"/>
      <c r="AE565" s="174"/>
      <c r="AF565" s="169"/>
      <c r="AG565" s="169"/>
      <c r="AH565" s="174"/>
      <c r="AI565" s="169"/>
      <c r="AJ565" s="169"/>
      <c r="AK565" s="174"/>
      <c r="AL565" s="169"/>
      <c r="AM565" s="169"/>
      <c r="AN565" s="174"/>
      <c r="AO565" s="169"/>
      <c r="AP565" s="169"/>
      <c r="AQ565" s="174"/>
      <c r="AR565" s="313"/>
    </row>
    <row r="566" spans="1:44" ht="30.05" customHeight="1" x14ac:dyDescent="0.3">
      <c r="A566" s="309"/>
      <c r="B566" s="312"/>
      <c r="C566" s="312"/>
      <c r="D566" s="192" t="s">
        <v>439</v>
      </c>
      <c r="E566" s="170">
        <f t="shared" si="1608"/>
        <v>200</v>
      </c>
      <c r="F566" s="170">
        <f t="shared" si="1609"/>
        <v>50.966000000000001</v>
      </c>
      <c r="G566" s="170">
        <f t="shared" si="1598"/>
        <v>25.483000000000001</v>
      </c>
      <c r="H566" s="169"/>
      <c r="I566" s="169"/>
      <c r="J566" s="174"/>
      <c r="K566" s="169"/>
      <c r="L566" s="169"/>
      <c r="M566" s="174"/>
      <c r="N566" s="169"/>
      <c r="O566" s="169"/>
      <c r="P566" s="174"/>
      <c r="Q566" s="169"/>
      <c r="R566" s="169"/>
      <c r="S566" s="174"/>
      <c r="T566" s="169"/>
      <c r="U566" s="169"/>
      <c r="V566" s="174"/>
      <c r="W566" s="169"/>
      <c r="X566" s="169"/>
      <c r="Y566" s="174"/>
      <c r="Z566" s="169"/>
      <c r="AA566" s="169"/>
      <c r="AB566" s="174"/>
      <c r="AC566" s="169"/>
      <c r="AD566" s="169"/>
      <c r="AE566" s="174"/>
      <c r="AF566" s="169"/>
      <c r="AG566" s="169"/>
      <c r="AH566" s="174"/>
      <c r="AI566" s="169"/>
      <c r="AJ566" s="169"/>
      <c r="AK566" s="174"/>
      <c r="AL566" s="169">
        <v>50.966000000000001</v>
      </c>
      <c r="AM566" s="169">
        <v>50.966000000000001</v>
      </c>
      <c r="AN566" s="174"/>
      <c r="AO566" s="169">
        <f>200-50.966</f>
        <v>149.03399999999999</v>
      </c>
      <c r="AP566" s="169"/>
      <c r="AQ566" s="174"/>
      <c r="AR566" s="209"/>
    </row>
    <row r="567" spans="1:44" s="116" customFormat="1" ht="22.25" customHeight="1" x14ac:dyDescent="0.3">
      <c r="A567" s="307" t="s">
        <v>388</v>
      </c>
      <c r="B567" s="310" t="s">
        <v>397</v>
      </c>
      <c r="C567" s="310" t="s">
        <v>438</v>
      </c>
      <c r="D567" s="176" t="s">
        <v>41</v>
      </c>
      <c r="E567" s="170">
        <f t="shared" si="1608"/>
        <v>1000</v>
      </c>
      <c r="F567" s="170">
        <f t="shared" si="1609"/>
        <v>745</v>
      </c>
      <c r="G567" s="170">
        <f t="shared" si="1598"/>
        <v>74.5</v>
      </c>
      <c r="H567" s="170">
        <f>H568+H569+H570+H572</f>
        <v>0</v>
      </c>
      <c r="I567" s="170">
        <f t="shared" ref="I567:AQ567" si="1613">I568+I569+I570+I572</f>
        <v>0</v>
      </c>
      <c r="J567" s="170">
        <f t="shared" si="1613"/>
        <v>0</v>
      </c>
      <c r="K567" s="170">
        <f t="shared" si="1613"/>
        <v>0</v>
      </c>
      <c r="L567" s="170">
        <f t="shared" si="1613"/>
        <v>0</v>
      </c>
      <c r="M567" s="170">
        <f t="shared" si="1613"/>
        <v>0</v>
      </c>
      <c r="N567" s="170">
        <f t="shared" si="1613"/>
        <v>0</v>
      </c>
      <c r="O567" s="170">
        <f t="shared" si="1613"/>
        <v>0</v>
      </c>
      <c r="P567" s="170">
        <f t="shared" si="1613"/>
        <v>0</v>
      </c>
      <c r="Q567" s="170">
        <f t="shared" si="1613"/>
        <v>0</v>
      </c>
      <c r="R567" s="170">
        <f t="shared" si="1613"/>
        <v>0</v>
      </c>
      <c r="S567" s="170">
        <f t="shared" si="1613"/>
        <v>0</v>
      </c>
      <c r="T567" s="170">
        <f t="shared" si="1613"/>
        <v>0</v>
      </c>
      <c r="U567" s="170">
        <f t="shared" si="1613"/>
        <v>0</v>
      </c>
      <c r="V567" s="170">
        <f t="shared" si="1613"/>
        <v>0</v>
      </c>
      <c r="W567" s="170">
        <f t="shared" si="1613"/>
        <v>0</v>
      </c>
      <c r="X567" s="170">
        <f t="shared" si="1613"/>
        <v>0</v>
      </c>
      <c r="Y567" s="170">
        <f t="shared" si="1613"/>
        <v>0</v>
      </c>
      <c r="Z567" s="170">
        <f t="shared" si="1613"/>
        <v>0</v>
      </c>
      <c r="AA567" s="170">
        <f t="shared" si="1613"/>
        <v>0</v>
      </c>
      <c r="AB567" s="170">
        <f t="shared" si="1613"/>
        <v>0</v>
      </c>
      <c r="AC567" s="170">
        <f t="shared" si="1613"/>
        <v>0</v>
      </c>
      <c r="AD567" s="170">
        <f t="shared" si="1613"/>
        <v>0</v>
      </c>
      <c r="AE567" s="170">
        <f t="shared" si="1613"/>
        <v>0</v>
      </c>
      <c r="AF567" s="170">
        <f t="shared" si="1613"/>
        <v>745</v>
      </c>
      <c r="AG567" s="170">
        <f t="shared" si="1613"/>
        <v>745</v>
      </c>
      <c r="AH567" s="170">
        <f t="shared" si="1613"/>
        <v>0</v>
      </c>
      <c r="AI567" s="170">
        <f t="shared" si="1613"/>
        <v>0</v>
      </c>
      <c r="AJ567" s="170">
        <f t="shared" si="1613"/>
        <v>0</v>
      </c>
      <c r="AK567" s="170">
        <f t="shared" si="1613"/>
        <v>0</v>
      </c>
      <c r="AL567" s="170">
        <f t="shared" si="1613"/>
        <v>0</v>
      </c>
      <c r="AM567" s="170">
        <f t="shared" si="1613"/>
        <v>0</v>
      </c>
      <c r="AN567" s="170">
        <f t="shared" si="1613"/>
        <v>0</v>
      </c>
      <c r="AO567" s="170">
        <f t="shared" si="1613"/>
        <v>255</v>
      </c>
      <c r="AP567" s="170">
        <f t="shared" si="1613"/>
        <v>0</v>
      </c>
      <c r="AQ567" s="170">
        <f t="shared" si="1613"/>
        <v>0</v>
      </c>
      <c r="AR567" s="313"/>
    </row>
    <row r="568" spans="1:44" x14ac:dyDescent="0.3">
      <c r="A568" s="308"/>
      <c r="B568" s="311"/>
      <c r="C568" s="311"/>
      <c r="D568" s="172" t="s">
        <v>37</v>
      </c>
      <c r="E568" s="170">
        <f t="shared" si="1608"/>
        <v>0</v>
      </c>
      <c r="F568" s="170">
        <f t="shared" si="1609"/>
        <v>0</v>
      </c>
      <c r="G568" s="170" t="e">
        <f t="shared" si="1598"/>
        <v>#DIV/0!</v>
      </c>
      <c r="H568" s="169"/>
      <c r="I568" s="169"/>
      <c r="J568" s="174"/>
      <c r="K568" s="169"/>
      <c r="L568" s="169"/>
      <c r="M568" s="174"/>
      <c r="N568" s="169"/>
      <c r="O568" s="169"/>
      <c r="P568" s="174"/>
      <c r="Q568" s="169"/>
      <c r="R568" s="169"/>
      <c r="S568" s="174"/>
      <c r="T568" s="169"/>
      <c r="U568" s="169"/>
      <c r="V568" s="174"/>
      <c r="W568" s="169"/>
      <c r="X568" s="169"/>
      <c r="Y568" s="174"/>
      <c r="Z568" s="169"/>
      <c r="AA568" s="169"/>
      <c r="AB568" s="174"/>
      <c r="AC568" s="169"/>
      <c r="AD568" s="169"/>
      <c r="AE568" s="174"/>
      <c r="AF568" s="169"/>
      <c r="AG568" s="169"/>
      <c r="AH568" s="174"/>
      <c r="AI568" s="169"/>
      <c r="AJ568" s="169"/>
      <c r="AK568" s="169"/>
      <c r="AL568" s="169"/>
      <c r="AM568" s="169"/>
      <c r="AN568" s="174"/>
      <c r="AO568" s="169"/>
      <c r="AP568" s="169"/>
      <c r="AQ568" s="174"/>
      <c r="AR568" s="313"/>
    </row>
    <row r="569" spans="1:44" ht="31.15" customHeight="1" x14ac:dyDescent="0.3">
      <c r="A569" s="308"/>
      <c r="B569" s="311"/>
      <c r="C569" s="311"/>
      <c r="D569" s="172" t="s">
        <v>2</v>
      </c>
      <c r="E569" s="170">
        <f t="shared" si="1608"/>
        <v>0</v>
      </c>
      <c r="F569" s="170">
        <f t="shared" si="1609"/>
        <v>0</v>
      </c>
      <c r="G569" s="170" t="e">
        <f t="shared" si="1598"/>
        <v>#DIV/0!</v>
      </c>
      <c r="H569" s="169"/>
      <c r="I569" s="169"/>
      <c r="J569" s="174"/>
      <c r="K569" s="169"/>
      <c r="L569" s="169"/>
      <c r="M569" s="174"/>
      <c r="N569" s="169"/>
      <c r="O569" s="169"/>
      <c r="P569" s="174"/>
      <c r="Q569" s="169"/>
      <c r="R569" s="169"/>
      <c r="S569" s="174"/>
      <c r="T569" s="169"/>
      <c r="U569" s="169"/>
      <c r="V569" s="174"/>
      <c r="W569" s="169"/>
      <c r="X569" s="169"/>
      <c r="Y569" s="174"/>
      <c r="Z569" s="169"/>
      <c r="AA569" s="169"/>
      <c r="AB569" s="174"/>
      <c r="AC569" s="169"/>
      <c r="AD569" s="169"/>
      <c r="AE569" s="174"/>
      <c r="AF569" s="169"/>
      <c r="AG569" s="169"/>
      <c r="AH569" s="174"/>
      <c r="AI569" s="169"/>
      <c r="AJ569" s="169"/>
      <c r="AK569" s="174"/>
      <c r="AL569" s="169"/>
      <c r="AM569" s="169"/>
      <c r="AN569" s="174"/>
      <c r="AO569" s="169"/>
      <c r="AP569" s="169"/>
      <c r="AQ569" s="174"/>
      <c r="AR569" s="313"/>
    </row>
    <row r="570" spans="1:44" ht="48.05" customHeight="1" x14ac:dyDescent="0.3">
      <c r="A570" s="308"/>
      <c r="B570" s="311"/>
      <c r="C570" s="311"/>
      <c r="D570" s="192" t="s">
        <v>449</v>
      </c>
      <c r="E570" s="170">
        <f t="shared" si="1608"/>
        <v>800</v>
      </c>
      <c r="F570" s="170">
        <f t="shared" si="1609"/>
        <v>596</v>
      </c>
      <c r="G570" s="170">
        <f t="shared" si="1598"/>
        <v>74.5</v>
      </c>
      <c r="H570" s="169"/>
      <c r="I570" s="169"/>
      <c r="J570" s="174"/>
      <c r="K570" s="169"/>
      <c r="L570" s="169"/>
      <c r="M570" s="174"/>
      <c r="N570" s="169"/>
      <c r="O570" s="169"/>
      <c r="P570" s="174"/>
      <c r="Q570" s="169"/>
      <c r="R570" s="169"/>
      <c r="S570" s="174"/>
      <c r="T570" s="169"/>
      <c r="U570" s="169"/>
      <c r="V570" s="174"/>
      <c r="W570" s="169"/>
      <c r="X570" s="169"/>
      <c r="Y570" s="174"/>
      <c r="Z570" s="169"/>
      <c r="AA570" s="169"/>
      <c r="AB570" s="174"/>
      <c r="AC570" s="169"/>
      <c r="AD570" s="169"/>
      <c r="AE570" s="174"/>
      <c r="AF570" s="169">
        <v>596</v>
      </c>
      <c r="AG570" s="169">
        <v>596</v>
      </c>
      <c r="AH570" s="174"/>
      <c r="AI570" s="169"/>
      <c r="AJ570" s="169"/>
      <c r="AK570" s="174"/>
      <c r="AL570" s="169"/>
      <c r="AM570" s="169"/>
      <c r="AN570" s="174"/>
      <c r="AO570" s="169">
        <f>800-596</f>
        <v>204</v>
      </c>
      <c r="AP570" s="169"/>
      <c r="AQ570" s="174"/>
      <c r="AR570" s="313"/>
    </row>
    <row r="571" spans="1:44" ht="30.05" customHeight="1" x14ac:dyDescent="0.25">
      <c r="A571" s="308"/>
      <c r="B571" s="311"/>
      <c r="C571" s="311"/>
      <c r="D571" s="173" t="s">
        <v>272</v>
      </c>
      <c r="E571" s="170">
        <f t="shared" si="1608"/>
        <v>0</v>
      </c>
      <c r="F571" s="170">
        <f t="shared" si="1609"/>
        <v>0</v>
      </c>
      <c r="G571" s="170" t="e">
        <f t="shared" si="1598"/>
        <v>#DIV/0!</v>
      </c>
      <c r="H571" s="169"/>
      <c r="I571" s="169"/>
      <c r="J571" s="174"/>
      <c r="K571" s="169"/>
      <c r="L571" s="169"/>
      <c r="M571" s="174"/>
      <c r="N571" s="169"/>
      <c r="O571" s="169"/>
      <c r="P571" s="174"/>
      <c r="Q571" s="169"/>
      <c r="R571" s="169"/>
      <c r="S571" s="174"/>
      <c r="T571" s="169"/>
      <c r="U571" s="169"/>
      <c r="V571" s="174"/>
      <c r="W571" s="169"/>
      <c r="X571" s="169"/>
      <c r="Y571" s="174"/>
      <c r="Z571" s="169"/>
      <c r="AA571" s="169"/>
      <c r="AB571" s="174"/>
      <c r="AC571" s="169"/>
      <c r="AD571" s="169"/>
      <c r="AE571" s="174"/>
      <c r="AF571" s="169"/>
      <c r="AG571" s="169"/>
      <c r="AH571" s="174"/>
      <c r="AI571" s="169"/>
      <c r="AJ571" s="169"/>
      <c r="AK571" s="174"/>
      <c r="AL571" s="169"/>
      <c r="AM571" s="169"/>
      <c r="AN571" s="174"/>
      <c r="AO571" s="169"/>
      <c r="AP571" s="169"/>
      <c r="AQ571" s="174"/>
      <c r="AR571" s="313"/>
    </row>
    <row r="572" spans="1:44" ht="30.05" customHeight="1" x14ac:dyDescent="0.3">
      <c r="A572" s="309"/>
      <c r="B572" s="312"/>
      <c r="C572" s="312"/>
      <c r="D572" s="192" t="s">
        <v>439</v>
      </c>
      <c r="E572" s="170">
        <f t="shared" si="1608"/>
        <v>200</v>
      </c>
      <c r="F572" s="170">
        <f t="shared" si="1609"/>
        <v>149</v>
      </c>
      <c r="G572" s="170">
        <f t="shared" si="1598"/>
        <v>74.5</v>
      </c>
      <c r="H572" s="169"/>
      <c r="I572" s="169"/>
      <c r="J572" s="174"/>
      <c r="K572" s="169"/>
      <c r="L572" s="169"/>
      <c r="M572" s="174"/>
      <c r="N572" s="169"/>
      <c r="O572" s="169"/>
      <c r="P572" s="174"/>
      <c r="Q572" s="169"/>
      <c r="R572" s="169"/>
      <c r="S572" s="174"/>
      <c r="T572" s="169"/>
      <c r="U572" s="169"/>
      <c r="V572" s="174"/>
      <c r="W572" s="169"/>
      <c r="X572" s="169"/>
      <c r="Y572" s="174"/>
      <c r="Z572" s="169"/>
      <c r="AA572" s="169"/>
      <c r="AB572" s="174"/>
      <c r="AC572" s="169"/>
      <c r="AD572" s="169"/>
      <c r="AE572" s="174"/>
      <c r="AF572" s="169">
        <v>149</v>
      </c>
      <c r="AG572" s="169">
        <v>149</v>
      </c>
      <c r="AH572" s="174"/>
      <c r="AI572" s="169"/>
      <c r="AJ572" s="169"/>
      <c r="AK572" s="174"/>
      <c r="AL572" s="169"/>
      <c r="AM572" s="169"/>
      <c r="AN572" s="174"/>
      <c r="AO572" s="169">
        <f>200-149</f>
        <v>51</v>
      </c>
      <c r="AP572" s="169"/>
      <c r="AQ572" s="174"/>
      <c r="AR572" s="209"/>
    </row>
    <row r="573" spans="1:44" s="116" customFormat="1" ht="22.25" customHeight="1" x14ac:dyDescent="0.3">
      <c r="A573" s="307" t="s">
        <v>389</v>
      </c>
      <c r="B573" s="310" t="s">
        <v>398</v>
      </c>
      <c r="C573" s="310" t="s">
        <v>438</v>
      </c>
      <c r="D573" s="176" t="s">
        <v>41</v>
      </c>
      <c r="E573" s="170">
        <f t="shared" si="1608"/>
        <v>94.75</v>
      </c>
      <c r="F573" s="208">
        <f t="shared" si="1609"/>
        <v>94.75</v>
      </c>
      <c r="G573" s="170">
        <f t="shared" si="1598"/>
        <v>100</v>
      </c>
      <c r="H573" s="170">
        <f>H574+H575+H576+H578</f>
        <v>0</v>
      </c>
      <c r="I573" s="170">
        <f t="shared" ref="I573:AQ573" si="1614">I574+I575+I576+I578</f>
        <v>0</v>
      </c>
      <c r="J573" s="170">
        <f t="shared" si="1614"/>
        <v>0</v>
      </c>
      <c r="K573" s="170">
        <f t="shared" si="1614"/>
        <v>0</v>
      </c>
      <c r="L573" s="170">
        <f t="shared" si="1614"/>
        <v>0</v>
      </c>
      <c r="M573" s="170">
        <f t="shared" si="1614"/>
        <v>0</v>
      </c>
      <c r="N573" s="170">
        <f t="shared" si="1614"/>
        <v>0</v>
      </c>
      <c r="O573" s="170">
        <f t="shared" si="1614"/>
        <v>0</v>
      </c>
      <c r="P573" s="170">
        <f t="shared" si="1614"/>
        <v>0</v>
      </c>
      <c r="Q573" s="170">
        <f t="shared" si="1614"/>
        <v>0</v>
      </c>
      <c r="R573" s="170">
        <f t="shared" si="1614"/>
        <v>0</v>
      </c>
      <c r="S573" s="170">
        <f t="shared" si="1614"/>
        <v>0</v>
      </c>
      <c r="T573" s="170">
        <f t="shared" si="1614"/>
        <v>0</v>
      </c>
      <c r="U573" s="170">
        <f t="shared" si="1614"/>
        <v>0</v>
      </c>
      <c r="V573" s="170">
        <f t="shared" si="1614"/>
        <v>0</v>
      </c>
      <c r="W573" s="170">
        <f t="shared" si="1614"/>
        <v>0</v>
      </c>
      <c r="X573" s="170">
        <f t="shared" si="1614"/>
        <v>0</v>
      </c>
      <c r="Y573" s="170">
        <f t="shared" si="1614"/>
        <v>0</v>
      </c>
      <c r="Z573" s="170">
        <f t="shared" si="1614"/>
        <v>0</v>
      </c>
      <c r="AA573" s="170">
        <f t="shared" si="1614"/>
        <v>0</v>
      </c>
      <c r="AB573" s="170">
        <f t="shared" si="1614"/>
        <v>0</v>
      </c>
      <c r="AC573" s="170">
        <f t="shared" si="1614"/>
        <v>0</v>
      </c>
      <c r="AD573" s="170">
        <f t="shared" si="1614"/>
        <v>0</v>
      </c>
      <c r="AE573" s="170">
        <f t="shared" si="1614"/>
        <v>0</v>
      </c>
      <c r="AF573" s="170">
        <f t="shared" si="1614"/>
        <v>0</v>
      </c>
      <c r="AG573" s="170">
        <f t="shared" si="1614"/>
        <v>0</v>
      </c>
      <c r="AH573" s="170">
        <f t="shared" si="1614"/>
        <v>0</v>
      </c>
      <c r="AI573" s="170">
        <f t="shared" si="1614"/>
        <v>0</v>
      </c>
      <c r="AJ573" s="170">
        <f t="shared" si="1614"/>
        <v>0</v>
      </c>
      <c r="AK573" s="170">
        <f t="shared" si="1614"/>
        <v>0</v>
      </c>
      <c r="AL573" s="170">
        <f t="shared" si="1614"/>
        <v>0</v>
      </c>
      <c r="AM573" s="170">
        <f t="shared" si="1614"/>
        <v>0</v>
      </c>
      <c r="AN573" s="170">
        <f t="shared" si="1614"/>
        <v>0</v>
      </c>
      <c r="AO573" s="170">
        <f t="shared" si="1614"/>
        <v>94.75</v>
      </c>
      <c r="AP573" s="170">
        <f t="shared" si="1614"/>
        <v>94.75</v>
      </c>
      <c r="AQ573" s="170">
        <f t="shared" si="1614"/>
        <v>0</v>
      </c>
      <c r="AR573" s="313"/>
    </row>
    <row r="574" spans="1:44" x14ac:dyDescent="0.3">
      <c r="A574" s="308"/>
      <c r="B574" s="311"/>
      <c r="C574" s="311"/>
      <c r="D574" s="172" t="s">
        <v>37</v>
      </c>
      <c r="E574" s="170">
        <f t="shared" si="1608"/>
        <v>0</v>
      </c>
      <c r="F574" s="208">
        <f t="shared" si="1609"/>
        <v>0</v>
      </c>
      <c r="G574" s="170" t="e">
        <f t="shared" si="1598"/>
        <v>#DIV/0!</v>
      </c>
      <c r="H574" s="169"/>
      <c r="I574" s="169"/>
      <c r="J574" s="174"/>
      <c r="K574" s="169"/>
      <c r="L574" s="169"/>
      <c r="M574" s="174"/>
      <c r="N574" s="169"/>
      <c r="O574" s="169"/>
      <c r="P574" s="174"/>
      <c r="Q574" s="169"/>
      <c r="R574" s="169"/>
      <c r="S574" s="174"/>
      <c r="T574" s="169"/>
      <c r="U574" s="169"/>
      <c r="V574" s="174"/>
      <c r="W574" s="169"/>
      <c r="X574" s="169"/>
      <c r="Y574" s="174"/>
      <c r="Z574" s="169"/>
      <c r="AA574" s="169"/>
      <c r="AB574" s="174"/>
      <c r="AC574" s="169"/>
      <c r="AD574" s="169"/>
      <c r="AE574" s="174"/>
      <c r="AF574" s="169"/>
      <c r="AG574" s="169"/>
      <c r="AH574" s="174"/>
      <c r="AI574" s="169"/>
      <c r="AJ574" s="169"/>
      <c r="AK574" s="169"/>
      <c r="AL574" s="169"/>
      <c r="AM574" s="169"/>
      <c r="AN574" s="174"/>
      <c r="AO574" s="169"/>
      <c r="AP574" s="169"/>
      <c r="AQ574" s="174"/>
      <c r="AR574" s="313"/>
    </row>
    <row r="575" spans="1:44" ht="31.15" customHeight="1" x14ac:dyDescent="0.3">
      <c r="A575" s="308"/>
      <c r="B575" s="311"/>
      <c r="C575" s="311"/>
      <c r="D575" s="172" t="s">
        <v>2</v>
      </c>
      <c r="E575" s="170">
        <f t="shared" si="1608"/>
        <v>0</v>
      </c>
      <c r="F575" s="208">
        <f t="shared" si="1609"/>
        <v>0</v>
      </c>
      <c r="G575" s="170" t="e">
        <f t="shared" si="1598"/>
        <v>#DIV/0!</v>
      </c>
      <c r="H575" s="169"/>
      <c r="I575" s="169"/>
      <c r="J575" s="174"/>
      <c r="K575" s="169"/>
      <c r="L575" s="169"/>
      <c r="M575" s="174"/>
      <c r="N575" s="169"/>
      <c r="O575" s="169"/>
      <c r="P575" s="174"/>
      <c r="Q575" s="169"/>
      <c r="R575" s="169"/>
      <c r="S575" s="174"/>
      <c r="T575" s="169"/>
      <c r="U575" s="169"/>
      <c r="V575" s="174"/>
      <c r="W575" s="169"/>
      <c r="X575" s="169"/>
      <c r="Y575" s="174"/>
      <c r="Z575" s="169"/>
      <c r="AA575" s="169"/>
      <c r="AB575" s="174"/>
      <c r="AC575" s="169"/>
      <c r="AD575" s="169"/>
      <c r="AE575" s="174"/>
      <c r="AF575" s="169"/>
      <c r="AG575" s="169"/>
      <c r="AH575" s="174"/>
      <c r="AI575" s="169"/>
      <c r="AJ575" s="169"/>
      <c r="AK575" s="174"/>
      <c r="AL575" s="169"/>
      <c r="AM575" s="169"/>
      <c r="AN575" s="174"/>
      <c r="AO575" s="169"/>
      <c r="AP575" s="169"/>
      <c r="AQ575" s="174"/>
      <c r="AR575" s="313"/>
    </row>
    <row r="576" spans="1:44" ht="36.799999999999997" customHeight="1" x14ac:dyDescent="0.3">
      <c r="A576" s="308"/>
      <c r="B576" s="311"/>
      <c r="C576" s="311"/>
      <c r="D576" s="192" t="s">
        <v>449</v>
      </c>
      <c r="E576" s="170">
        <f t="shared" si="1608"/>
        <v>64.75</v>
      </c>
      <c r="F576" s="208">
        <f t="shared" si="1609"/>
        <v>64.75</v>
      </c>
      <c r="G576" s="170">
        <f t="shared" si="1598"/>
        <v>100</v>
      </c>
      <c r="H576" s="169"/>
      <c r="I576" s="169"/>
      <c r="J576" s="174"/>
      <c r="K576" s="169"/>
      <c r="L576" s="169"/>
      <c r="M576" s="174"/>
      <c r="N576" s="169"/>
      <c r="O576" s="169"/>
      <c r="P576" s="174"/>
      <c r="Q576" s="169"/>
      <c r="R576" s="169"/>
      <c r="S576" s="174"/>
      <c r="T576" s="169"/>
      <c r="U576" s="169"/>
      <c r="V576" s="174"/>
      <c r="W576" s="169"/>
      <c r="X576" s="169"/>
      <c r="Y576" s="174"/>
      <c r="Z576" s="169"/>
      <c r="AA576" s="169"/>
      <c r="AB576" s="174"/>
      <c r="AC576" s="187"/>
      <c r="AD576" s="169"/>
      <c r="AE576" s="174"/>
      <c r="AF576" s="187"/>
      <c r="AG576" s="169"/>
      <c r="AH576" s="174"/>
      <c r="AI576" s="187"/>
      <c r="AJ576" s="169"/>
      <c r="AK576" s="174"/>
      <c r="AL576" s="187"/>
      <c r="AM576" s="169"/>
      <c r="AN576" s="174"/>
      <c r="AO576" s="187">
        <f>15.5+49.25</f>
        <v>64.75</v>
      </c>
      <c r="AP576" s="187">
        <v>64.75</v>
      </c>
      <c r="AQ576" s="174"/>
      <c r="AR576" s="313"/>
    </row>
    <row r="577" spans="1:44" ht="30.05" customHeight="1" x14ac:dyDescent="0.25">
      <c r="A577" s="308"/>
      <c r="B577" s="311"/>
      <c r="C577" s="311"/>
      <c r="D577" s="173" t="s">
        <v>272</v>
      </c>
      <c r="E577" s="170">
        <f t="shared" si="1608"/>
        <v>0</v>
      </c>
      <c r="F577" s="208">
        <f t="shared" si="1609"/>
        <v>0</v>
      </c>
      <c r="G577" s="170" t="e">
        <f t="shared" si="1598"/>
        <v>#DIV/0!</v>
      </c>
      <c r="H577" s="169"/>
      <c r="I577" s="169"/>
      <c r="J577" s="174"/>
      <c r="K577" s="169"/>
      <c r="L577" s="169"/>
      <c r="M577" s="174"/>
      <c r="N577" s="169"/>
      <c r="O577" s="169"/>
      <c r="P577" s="174"/>
      <c r="Q577" s="169"/>
      <c r="R577" s="169"/>
      <c r="S577" s="174"/>
      <c r="T577" s="169"/>
      <c r="U577" s="169"/>
      <c r="V577" s="174"/>
      <c r="W577" s="169"/>
      <c r="X577" s="169"/>
      <c r="Y577" s="174"/>
      <c r="Z577" s="169"/>
      <c r="AA577" s="169"/>
      <c r="AB577" s="174"/>
      <c r="AC577" s="187"/>
      <c r="AD577" s="169"/>
      <c r="AE577" s="174"/>
      <c r="AF577" s="187"/>
      <c r="AG577" s="169"/>
      <c r="AH577" s="174"/>
      <c r="AI577" s="187"/>
      <c r="AJ577" s="169"/>
      <c r="AK577" s="174"/>
      <c r="AL577" s="187"/>
      <c r="AM577" s="169"/>
      <c r="AN577" s="174"/>
      <c r="AO577" s="187"/>
      <c r="AP577" s="169"/>
      <c r="AQ577" s="174"/>
      <c r="AR577" s="313"/>
    </row>
    <row r="578" spans="1:44" ht="30.05" customHeight="1" x14ac:dyDescent="0.3">
      <c r="A578" s="309"/>
      <c r="B578" s="312"/>
      <c r="C578" s="312"/>
      <c r="D578" s="192" t="s">
        <v>439</v>
      </c>
      <c r="E578" s="170">
        <f t="shared" si="1608"/>
        <v>30</v>
      </c>
      <c r="F578" s="208">
        <f t="shared" si="1609"/>
        <v>30</v>
      </c>
      <c r="G578" s="170">
        <f t="shared" si="1598"/>
        <v>100</v>
      </c>
      <c r="H578" s="169"/>
      <c r="I578" s="169"/>
      <c r="J578" s="174"/>
      <c r="K578" s="169"/>
      <c r="L578" s="169"/>
      <c r="M578" s="174"/>
      <c r="N578" s="169"/>
      <c r="O578" s="169"/>
      <c r="P578" s="174"/>
      <c r="Q578" s="169"/>
      <c r="R578" s="169"/>
      <c r="S578" s="174"/>
      <c r="T578" s="169"/>
      <c r="U578" s="169"/>
      <c r="V578" s="174"/>
      <c r="W578" s="169"/>
      <c r="X578" s="169"/>
      <c r="Y578" s="174"/>
      <c r="Z578" s="169"/>
      <c r="AA578" s="169"/>
      <c r="AB578" s="174"/>
      <c r="AC578" s="187"/>
      <c r="AD578" s="169"/>
      <c r="AE578" s="174"/>
      <c r="AF578" s="187"/>
      <c r="AG578" s="169"/>
      <c r="AH578" s="174"/>
      <c r="AI578" s="187"/>
      <c r="AJ578" s="169"/>
      <c r="AK578" s="174"/>
      <c r="AL578" s="187"/>
      <c r="AM578" s="169"/>
      <c r="AN578" s="174"/>
      <c r="AO578" s="187">
        <f>40-10</f>
        <v>30</v>
      </c>
      <c r="AP578" s="169">
        <v>30</v>
      </c>
      <c r="AQ578" s="174"/>
      <c r="AR578" s="209"/>
    </row>
    <row r="579" spans="1:44" s="116" customFormat="1" ht="22.25" customHeight="1" x14ac:dyDescent="0.3">
      <c r="A579" s="307" t="s">
        <v>390</v>
      </c>
      <c r="B579" s="310" t="s">
        <v>399</v>
      </c>
      <c r="C579" s="310" t="s">
        <v>438</v>
      </c>
      <c r="D579" s="176" t="s">
        <v>41</v>
      </c>
      <c r="E579" s="170">
        <f t="shared" si="1608"/>
        <v>28.149000000000001</v>
      </c>
      <c r="F579" s="208">
        <f t="shared" si="1609"/>
        <v>28.148000000000003</v>
      </c>
      <c r="G579" s="170">
        <f t="shared" si="1598"/>
        <v>99.99644747593166</v>
      </c>
      <c r="H579" s="170">
        <f>H580+H581+H582+H584</f>
        <v>0</v>
      </c>
      <c r="I579" s="170">
        <f t="shared" ref="I579:AQ579" si="1615">I580+I581+I582+I584</f>
        <v>0</v>
      </c>
      <c r="J579" s="170">
        <f t="shared" si="1615"/>
        <v>0</v>
      </c>
      <c r="K579" s="170">
        <f t="shared" si="1615"/>
        <v>0</v>
      </c>
      <c r="L579" s="170">
        <f t="shared" si="1615"/>
        <v>0</v>
      </c>
      <c r="M579" s="170">
        <f t="shared" si="1615"/>
        <v>0</v>
      </c>
      <c r="N579" s="170">
        <f t="shared" si="1615"/>
        <v>0</v>
      </c>
      <c r="O579" s="170">
        <f t="shared" si="1615"/>
        <v>0</v>
      </c>
      <c r="P579" s="170">
        <f t="shared" si="1615"/>
        <v>0</v>
      </c>
      <c r="Q579" s="170">
        <f t="shared" si="1615"/>
        <v>0</v>
      </c>
      <c r="R579" s="170">
        <f t="shared" si="1615"/>
        <v>0</v>
      </c>
      <c r="S579" s="170">
        <f t="shared" si="1615"/>
        <v>0</v>
      </c>
      <c r="T579" s="170">
        <f t="shared" si="1615"/>
        <v>0</v>
      </c>
      <c r="U579" s="170">
        <f t="shared" si="1615"/>
        <v>0</v>
      </c>
      <c r="V579" s="170">
        <f t="shared" si="1615"/>
        <v>0</v>
      </c>
      <c r="W579" s="170">
        <f t="shared" si="1615"/>
        <v>0</v>
      </c>
      <c r="X579" s="170">
        <f t="shared" si="1615"/>
        <v>0</v>
      </c>
      <c r="Y579" s="170">
        <f t="shared" si="1615"/>
        <v>0</v>
      </c>
      <c r="Z579" s="170">
        <f t="shared" si="1615"/>
        <v>0</v>
      </c>
      <c r="AA579" s="170">
        <f t="shared" si="1615"/>
        <v>0</v>
      </c>
      <c r="AB579" s="170">
        <f t="shared" si="1615"/>
        <v>0</v>
      </c>
      <c r="AC579" s="170">
        <f t="shared" si="1615"/>
        <v>0</v>
      </c>
      <c r="AD579" s="170">
        <f t="shared" si="1615"/>
        <v>0</v>
      </c>
      <c r="AE579" s="170">
        <f t="shared" si="1615"/>
        <v>0</v>
      </c>
      <c r="AF579" s="170">
        <f t="shared" si="1615"/>
        <v>0</v>
      </c>
      <c r="AG579" s="170">
        <f t="shared" si="1615"/>
        <v>0</v>
      </c>
      <c r="AH579" s="170">
        <f t="shared" si="1615"/>
        <v>0</v>
      </c>
      <c r="AI579" s="170">
        <f t="shared" si="1615"/>
        <v>0</v>
      </c>
      <c r="AJ579" s="170">
        <f t="shared" si="1615"/>
        <v>0</v>
      </c>
      <c r="AK579" s="170">
        <f t="shared" si="1615"/>
        <v>0</v>
      </c>
      <c r="AL579" s="170">
        <f t="shared" si="1615"/>
        <v>1.28</v>
      </c>
      <c r="AM579" s="170">
        <f t="shared" si="1615"/>
        <v>1.28</v>
      </c>
      <c r="AN579" s="170">
        <f t="shared" si="1615"/>
        <v>0</v>
      </c>
      <c r="AO579" s="170">
        <f t="shared" si="1615"/>
        <v>26.869</v>
      </c>
      <c r="AP579" s="170">
        <f t="shared" si="1615"/>
        <v>26.868000000000002</v>
      </c>
      <c r="AQ579" s="170">
        <f t="shared" si="1615"/>
        <v>0</v>
      </c>
      <c r="AR579" s="313"/>
    </row>
    <row r="580" spans="1:44" x14ac:dyDescent="0.3">
      <c r="A580" s="308"/>
      <c r="B580" s="311"/>
      <c r="C580" s="311"/>
      <c r="D580" s="172" t="s">
        <v>37</v>
      </c>
      <c r="E580" s="170">
        <f t="shared" si="1608"/>
        <v>0</v>
      </c>
      <c r="F580" s="208">
        <f t="shared" si="1609"/>
        <v>0</v>
      </c>
      <c r="G580" s="170" t="e">
        <f t="shared" si="1598"/>
        <v>#DIV/0!</v>
      </c>
      <c r="H580" s="169"/>
      <c r="I580" s="169"/>
      <c r="J580" s="174"/>
      <c r="K580" s="169"/>
      <c r="L580" s="169"/>
      <c r="M580" s="174"/>
      <c r="N580" s="169"/>
      <c r="O580" s="169"/>
      <c r="P580" s="174"/>
      <c r="Q580" s="169"/>
      <c r="R580" s="169"/>
      <c r="S580" s="174"/>
      <c r="T580" s="169"/>
      <c r="U580" s="169"/>
      <c r="V580" s="174"/>
      <c r="W580" s="169"/>
      <c r="X580" s="169"/>
      <c r="Y580" s="174"/>
      <c r="Z580" s="169"/>
      <c r="AA580" s="169"/>
      <c r="AB580" s="174"/>
      <c r="AC580" s="169"/>
      <c r="AD580" s="169"/>
      <c r="AE580" s="174"/>
      <c r="AF580" s="169"/>
      <c r="AG580" s="169"/>
      <c r="AH580" s="174"/>
      <c r="AI580" s="169"/>
      <c r="AJ580" s="169"/>
      <c r="AK580" s="169"/>
      <c r="AL580" s="169"/>
      <c r="AM580" s="169"/>
      <c r="AN580" s="174"/>
      <c r="AO580" s="169"/>
      <c r="AP580" s="169"/>
      <c r="AQ580" s="174"/>
      <c r="AR580" s="313"/>
    </row>
    <row r="581" spans="1:44" ht="31.15" customHeight="1" x14ac:dyDescent="0.3">
      <c r="A581" s="308"/>
      <c r="B581" s="311"/>
      <c r="C581" s="311"/>
      <c r="D581" s="172" t="s">
        <v>2</v>
      </c>
      <c r="E581" s="170">
        <f t="shared" ref="E581:E612" si="1616">H581+K581+N581+Q581+T581+W581+Z581+AC581+AF581+AI581+AL581+AO581</f>
        <v>0</v>
      </c>
      <c r="F581" s="208">
        <f t="shared" ref="F581:F612" si="1617">I581+L581+O581+R581+U581+X581+AA581+AD581+AG581+AJ581+AM581+AP581</f>
        <v>0</v>
      </c>
      <c r="G581" s="170" t="e">
        <f t="shared" si="1598"/>
        <v>#DIV/0!</v>
      </c>
      <c r="H581" s="169"/>
      <c r="I581" s="169"/>
      <c r="J581" s="174"/>
      <c r="K581" s="169"/>
      <c r="L581" s="169"/>
      <c r="M581" s="174"/>
      <c r="N581" s="169"/>
      <c r="O581" s="169"/>
      <c r="P581" s="174"/>
      <c r="Q581" s="169"/>
      <c r="R581" s="169"/>
      <c r="S581" s="174"/>
      <c r="T581" s="169"/>
      <c r="U581" s="169"/>
      <c r="V581" s="174"/>
      <c r="W581" s="169"/>
      <c r="X581" s="169"/>
      <c r="Y581" s="174"/>
      <c r="Z581" s="169"/>
      <c r="AA581" s="169"/>
      <c r="AB581" s="174"/>
      <c r="AC581" s="169"/>
      <c r="AD581" s="169"/>
      <c r="AE581" s="174"/>
      <c r="AF581" s="169"/>
      <c r="AG581" s="169"/>
      <c r="AH581" s="174"/>
      <c r="AI581" s="169"/>
      <c r="AJ581" s="169"/>
      <c r="AK581" s="174"/>
      <c r="AL581" s="169"/>
      <c r="AM581" s="169"/>
      <c r="AN581" s="174"/>
      <c r="AO581" s="169"/>
      <c r="AP581" s="169"/>
      <c r="AQ581" s="174"/>
      <c r="AR581" s="313"/>
    </row>
    <row r="582" spans="1:44" ht="36.799999999999997" customHeight="1" x14ac:dyDescent="0.3">
      <c r="A582" s="308"/>
      <c r="B582" s="311"/>
      <c r="C582" s="311"/>
      <c r="D582" s="192" t="s">
        <v>449</v>
      </c>
      <c r="E582" s="170">
        <f t="shared" si="1616"/>
        <v>20.054000000000002</v>
      </c>
      <c r="F582" s="208">
        <f t="shared" si="1617"/>
        <v>20.054000000000002</v>
      </c>
      <c r="G582" s="170">
        <f t="shared" si="1598"/>
        <v>100</v>
      </c>
      <c r="H582" s="169"/>
      <c r="I582" s="169"/>
      <c r="J582" s="174"/>
      <c r="K582" s="169"/>
      <c r="L582" s="169"/>
      <c r="M582" s="174"/>
      <c r="N582" s="169"/>
      <c r="O582" s="169"/>
      <c r="P582" s="174"/>
      <c r="Q582" s="169"/>
      <c r="R582" s="169"/>
      <c r="S582" s="174"/>
      <c r="T582" s="169"/>
      <c r="U582" s="169"/>
      <c r="V582" s="174"/>
      <c r="W582" s="169"/>
      <c r="X582" s="169"/>
      <c r="Y582" s="174"/>
      <c r="Z582" s="169"/>
      <c r="AA582" s="169"/>
      <c r="AB582" s="174"/>
      <c r="AC582" s="187"/>
      <c r="AD582" s="169"/>
      <c r="AE582" s="174"/>
      <c r="AF582" s="187"/>
      <c r="AG582" s="169"/>
      <c r="AH582" s="174"/>
      <c r="AI582" s="187"/>
      <c r="AJ582" s="169"/>
      <c r="AK582" s="174"/>
      <c r="AL582" s="187">
        <v>1.28</v>
      </c>
      <c r="AM582" s="169">
        <v>1.28</v>
      </c>
      <c r="AN582" s="174"/>
      <c r="AO582" s="187">
        <f>15.5-1.28+4.554</f>
        <v>18.774000000000001</v>
      </c>
      <c r="AP582" s="169">
        <v>18.774000000000001</v>
      </c>
      <c r="AQ582" s="174"/>
      <c r="AR582" s="313"/>
    </row>
    <row r="583" spans="1:44" ht="30.05" customHeight="1" x14ac:dyDescent="0.25">
      <c r="A583" s="308"/>
      <c r="B583" s="311"/>
      <c r="C583" s="311"/>
      <c r="D583" s="173" t="s">
        <v>272</v>
      </c>
      <c r="E583" s="170">
        <f t="shared" si="1616"/>
        <v>0</v>
      </c>
      <c r="F583" s="208">
        <f t="shared" si="1617"/>
        <v>0</v>
      </c>
      <c r="G583" s="170" t="e">
        <f t="shared" si="1598"/>
        <v>#DIV/0!</v>
      </c>
      <c r="H583" s="169"/>
      <c r="I583" s="169"/>
      <c r="J583" s="174"/>
      <c r="K583" s="169"/>
      <c r="L583" s="169"/>
      <c r="M583" s="174"/>
      <c r="N583" s="169"/>
      <c r="O583" s="169"/>
      <c r="P583" s="174"/>
      <c r="Q583" s="169"/>
      <c r="R583" s="169"/>
      <c r="S583" s="174"/>
      <c r="T583" s="169"/>
      <c r="U583" s="169"/>
      <c r="V583" s="174"/>
      <c r="W583" s="169"/>
      <c r="X583" s="169"/>
      <c r="Y583" s="174"/>
      <c r="Z583" s="169"/>
      <c r="AA583" s="169"/>
      <c r="AB583" s="174"/>
      <c r="AC583" s="187"/>
      <c r="AD583" s="169"/>
      <c r="AE583" s="174"/>
      <c r="AF583" s="187"/>
      <c r="AG583" s="169"/>
      <c r="AH583" s="174"/>
      <c r="AI583" s="187"/>
      <c r="AJ583" s="169"/>
      <c r="AK583" s="174"/>
      <c r="AL583" s="187"/>
      <c r="AM583" s="169"/>
      <c r="AN583" s="174"/>
      <c r="AO583" s="187"/>
      <c r="AP583" s="169"/>
      <c r="AQ583" s="174"/>
      <c r="AR583" s="313"/>
    </row>
    <row r="584" spans="1:44" ht="30.05" customHeight="1" x14ac:dyDescent="0.3">
      <c r="A584" s="309"/>
      <c r="B584" s="312"/>
      <c r="C584" s="312"/>
      <c r="D584" s="192" t="s">
        <v>439</v>
      </c>
      <c r="E584" s="170">
        <f t="shared" si="1616"/>
        <v>8.0949999999999989</v>
      </c>
      <c r="F584" s="208">
        <f t="shared" si="1617"/>
        <v>8.0939999999999994</v>
      </c>
      <c r="G584" s="170">
        <f t="shared" si="1598"/>
        <v>99.987646695491051</v>
      </c>
      <c r="H584" s="169"/>
      <c r="I584" s="169"/>
      <c r="J584" s="174"/>
      <c r="K584" s="169"/>
      <c r="L584" s="169"/>
      <c r="M584" s="174"/>
      <c r="N584" s="169"/>
      <c r="O584" s="169"/>
      <c r="P584" s="174"/>
      <c r="Q584" s="169"/>
      <c r="R584" s="169"/>
      <c r="S584" s="174"/>
      <c r="T584" s="169"/>
      <c r="U584" s="169"/>
      <c r="V584" s="174"/>
      <c r="W584" s="169"/>
      <c r="X584" s="169"/>
      <c r="Y584" s="174"/>
      <c r="Z584" s="169"/>
      <c r="AA584" s="169"/>
      <c r="AB584" s="174"/>
      <c r="AC584" s="187"/>
      <c r="AD584" s="169"/>
      <c r="AE584" s="174"/>
      <c r="AF584" s="187"/>
      <c r="AG584" s="169"/>
      <c r="AH584" s="174"/>
      <c r="AI584" s="187"/>
      <c r="AJ584" s="169"/>
      <c r="AK584" s="174"/>
      <c r="AL584" s="187"/>
      <c r="AM584" s="169"/>
      <c r="AN584" s="174"/>
      <c r="AO584" s="187">
        <f>30-21.905</f>
        <v>8.0949999999999989</v>
      </c>
      <c r="AP584" s="169">
        <v>8.0939999999999994</v>
      </c>
      <c r="AQ584" s="174"/>
      <c r="AR584" s="209"/>
    </row>
    <row r="585" spans="1:44" s="116" customFormat="1" ht="22.25" customHeight="1" x14ac:dyDescent="0.3">
      <c r="A585" s="307" t="s">
        <v>391</v>
      </c>
      <c r="B585" s="310" t="s">
        <v>400</v>
      </c>
      <c r="C585" s="310" t="s">
        <v>438</v>
      </c>
      <c r="D585" s="176" t="s">
        <v>41</v>
      </c>
      <c r="E585" s="170">
        <f t="shared" si="1616"/>
        <v>40.125</v>
      </c>
      <c r="F585" s="208">
        <f t="shared" si="1617"/>
        <v>40.123999999999995</v>
      </c>
      <c r="G585" s="170">
        <f t="shared" si="1598"/>
        <v>99.997507788161982</v>
      </c>
      <c r="H585" s="170">
        <f>H586+H587+H588+H590</f>
        <v>0</v>
      </c>
      <c r="I585" s="170">
        <f t="shared" ref="I585:AQ585" si="1618">I586+I587+I588+I590</f>
        <v>0</v>
      </c>
      <c r="J585" s="170">
        <f t="shared" si="1618"/>
        <v>0</v>
      </c>
      <c r="K585" s="170">
        <f t="shared" si="1618"/>
        <v>0</v>
      </c>
      <c r="L585" s="170">
        <f t="shared" si="1618"/>
        <v>0</v>
      </c>
      <c r="M585" s="170">
        <f t="shared" si="1618"/>
        <v>0</v>
      </c>
      <c r="N585" s="170">
        <f t="shared" si="1618"/>
        <v>0</v>
      </c>
      <c r="O585" s="170">
        <f t="shared" si="1618"/>
        <v>0</v>
      </c>
      <c r="P585" s="170">
        <f t="shared" si="1618"/>
        <v>0</v>
      </c>
      <c r="Q585" s="170">
        <f t="shared" si="1618"/>
        <v>0</v>
      </c>
      <c r="R585" s="170">
        <f t="shared" si="1618"/>
        <v>0</v>
      </c>
      <c r="S585" s="170">
        <f t="shared" si="1618"/>
        <v>0</v>
      </c>
      <c r="T585" s="170">
        <f t="shared" si="1618"/>
        <v>0</v>
      </c>
      <c r="U585" s="170">
        <f t="shared" si="1618"/>
        <v>0</v>
      </c>
      <c r="V585" s="170">
        <f t="shared" si="1618"/>
        <v>0</v>
      </c>
      <c r="W585" s="170">
        <f t="shared" si="1618"/>
        <v>0</v>
      </c>
      <c r="X585" s="170">
        <f t="shared" si="1618"/>
        <v>0</v>
      </c>
      <c r="Y585" s="170">
        <f t="shared" si="1618"/>
        <v>0</v>
      </c>
      <c r="Z585" s="170">
        <f t="shared" si="1618"/>
        <v>0</v>
      </c>
      <c r="AA585" s="170">
        <f t="shared" si="1618"/>
        <v>0</v>
      </c>
      <c r="AB585" s="170">
        <f t="shared" si="1618"/>
        <v>0</v>
      </c>
      <c r="AC585" s="170">
        <f t="shared" si="1618"/>
        <v>0</v>
      </c>
      <c r="AD585" s="170">
        <f t="shared" si="1618"/>
        <v>0</v>
      </c>
      <c r="AE585" s="170">
        <f t="shared" si="1618"/>
        <v>0</v>
      </c>
      <c r="AF585" s="170">
        <f t="shared" si="1618"/>
        <v>0</v>
      </c>
      <c r="AG585" s="170">
        <f t="shared" si="1618"/>
        <v>0</v>
      </c>
      <c r="AH585" s="170">
        <f t="shared" si="1618"/>
        <v>0</v>
      </c>
      <c r="AI585" s="170">
        <f t="shared" si="1618"/>
        <v>0</v>
      </c>
      <c r="AJ585" s="170">
        <f t="shared" si="1618"/>
        <v>0</v>
      </c>
      <c r="AK585" s="170">
        <f t="shared" si="1618"/>
        <v>0</v>
      </c>
      <c r="AL585" s="170">
        <f t="shared" si="1618"/>
        <v>13.256</v>
      </c>
      <c r="AM585" s="170">
        <f t="shared" si="1618"/>
        <v>13.256</v>
      </c>
      <c r="AN585" s="170">
        <f t="shared" si="1618"/>
        <v>0</v>
      </c>
      <c r="AO585" s="170">
        <f t="shared" si="1618"/>
        <v>26.869</v>
      </c>
      <c r="AP585" s="170">
        <f t="shared" si="1618"/>
        <v>26.867999999999999</v>
      </c>
      <c r="AQ585" s="170">
        <f t="shared" si="1618"/>
        <v>0</v>
      </c>
      <c r="AR585" s="313"/>
    </row>
    <row r="586" spans="1:44" x14ac:dyDescent="0.3">
      <c r="A586" s="308"/>
      <c r="B586" s="311"/>
      <c r="C586" s="311"/>
      <c r="D586" s="172" t="s">
        <v>37</v>
      </c>
      <c r="E586" s="170">
        <f t="shared" si="1616"/>
        <v>0</v>
      </c>
      <c r="F586" s="208">
        <f t="shared" si="1617"/>
        <v>0</v>
      </c>
      <c r="G586" s="170" t="e">
        <f t="shared" si="1598"/>
        <v>#DIV/0!</v>
      </c>
      <c r="H586" s="169"/>
      <c r="I586" s="169"/>
      <c r="J586" s="174"/>
      <c r="K586" s="169"/>
      <c r="L586" s="169"/>
      <c r="M586" s="174"/>
      <c r="N586" s="169"/>
      <c r="O586" s="169"/>
      <c r="P586" s="174"/>
      <c r="Q586" s="169"/>
      <c r="R586" s="169"/>
      <c r="S586" s="174"/>
      <c r="T586" s="169"/>
      <c r="U586" s="169"/>
      <c r="V586" s="174"/>
      <c r="W586" s="169"/>
      <c r="X586" s="169"/>
      <c r="Y586" s="174"/>
      <c r="Z586" s="169"/>
      <c r="AA586" s="169"/>
      <c r="AB586" s="174"/>
      <c r="AC586" s="169"/>
      <c r="AD586" s="169"/>
      <c r="AE586" s="174"/>
      <c r="AF586" s="169"/>
      <c r="AG586" s="169"/>
      <c r="AH586" s="174"/>
      <c r="AI586" s="169"/>
      <c r="AJ586" s="169"/>
      <c r="AK586" s="169"/>
      <c r="AL586" s="169"/>
      <c r="AM586" s="169"/>
      <c r="AN586" s="174"/>
      <c r="AO586" s="169"/>
      <c r="AP586" s="169"/>
      <c r="AQ586" s="174"/>
      <c r="AR586" s="313"/>
    </row>
    <row r="587" spans="1:44" ht="31.15" customHeight="1" x14ac:dyDescent="0.3">
      <c r="A587" s="308"/>
      <c r="B587" s="311"/>
      <c r="C587" s="311"/>
      <c r="D587" s="172" t="s">
        <v>2</v>
      </c>
      <c r="E587" s="170">
        <f t="shared" si="1616"/>
        <v>0</v>
      </c>
      <c r="F587" s="208">
        <f t="shared" si="1617"/>
        <v>0</v>
      </c>
      <c r="G587" s="170" t="e">
        <f t="shared" si="1598"/>
        <v>#DIV/0!</v>
      </c>
      <c r="H587" s="169"/>
      <c r="I587" s="169"/>
      <c r="J587" s="174"/>
      <c r="K587" s="169"/>
      <c r="L587" s="169"/>
      <c r="M587" s="174"/>
      <c r="N587" s="169"/>
      <c r="O587" s="169"/>
      <c r="P587" s="174"/>
      <c r="Q587" s="169"/>
      <c r="R587" s="169"/>
      <c r="S587" s="174"/>
      <c r="T587" s="169"/>
      <c r="U587" s="169"/>
      <c r="V587" s="174"/>
      <c r="W587" s="169"/>
      <c r="X587" s="169"/>
      <c r="Y587" s="174"/>
      <c r="Z587" s="169"/>
      <c r="AA587" s="169"/>
      <c r="AB587" s="174"/>
      <c r="AC587" s="169"/>
      <c r="AD587" s="169"/>
      <c r="AE587" s="174"/>
      <c r="AF587" s="169"/>
      <c r="AG587" s="169"/>
      <c r="AH587" s="174"/>
      <c r="AI587" s="169"/>
      <c r="AJ587" s="169"/>
      <c r="AK587" s="174"/>
      <c r="AL587" s="169"/>
      <c r="AM587" s="169"/>
      <c r="AN587" s="174"/>
      <c r="AO587" s="169"/>
      <c r="AP587" s="169"/>
      <c r="AQ587" s="174"/>
      <c r="AR587" s="313"/>
    </row>
    <row r="588" spans="1:44" ht="39" customHeight="1" x14ac:dyDescent="0.3">
      <c r="A588" s="308"/>
      <c r="B588" s="311"/>
      <c r="C588" s="311"/>
      <c r="D588" s="192" t="s">
        <v>449</v>
      </c>
      <c r="E588" s="170">
        <f t="shared" si="1616"/>
        <v>6</v>
      </c>
      <c r="F588" s="208">
        <f t="shared" si="1617"/>
        <v>6</v>
      </c>
      <c r="G588" s="170">
        <f t="shared" si="1598"/>
        <v>100</v>
      </c>
      <c r="H588" s="169"/>
      <c r="I588" s="169"/>
      <c r="J588" s="174"/>
      <c r="K588" s="169"/>
      <c r="L588" s="169"/>
      <c r="M588" s="174"/>
      <c r="N588" s="169"/>
      <c r="O588" s="169"/>
      <c r="P588" s="174"/>
      <c r="Q588" s="169"/>
      <c r="R588" s="169"/>
      <c r="S588" s="174"/>
      <c r="T588" s="169"/>
      <c r="U588" s="169"/>
      <c r="V588" s="174"/>
      <c r="W588" s="169"/>
      <c r="X588" s="169"/>
      <c r="Y588" s="174"/>
      <c r="Z588" s="169"/>
      <c r="AA588" s="169"/>
      <c r="AB588" s="174"/>
      <c r="AC588" s="187"/>
      <c r="AD588" s="169"/>
      <c r="AE588" s="174"/>
      <c r="AF588" s="187"/>
      <c r="AG588" s="169"/>
      <c r="AH588" s="174"/>
      <c r="AI588" s="187"/>
      <c r="AJ588" s="169"/>
      <c r="AK588" s="174"/>
      <c r="AL588" s="187">
        <v>6</v>
      </c>
      <c r="AM588" s="187">
        <v>6</v>
      </c>
      <c r="AN588" s="174"/>
      <c r="AO588" s="187">
        <f>25-6-19</f>
        <v>0</v>
      </c>
      <c r="AP588" s="169"/>
      <c r="AQ588" s="174"/>
      <c r="AR588" s="313"/>
    </row>
    <row r="589" spans="1:44" ht="30.05" customHeight="1" x14ac:dyDescent="0.25">
      <c r="A589" s="308"/>
      <c r="B589" s="311"/>
      <c r="C589" s="311"/>
      <c r="D589" s="173" t="s">
        <v>272</v>
      </c>
      <c r="E589" s="170">
        <f t="shared" si="1616"/>
        <v>0</v>
      </c>
      <c r="F589" s="208">
        <f t="shared" si="1617"/>
        <v>0</v>
      </c>
      <c r="G589" s="170" t="e">
        <f t="shared" si="1598"/>
        <v>#DIV/0!</v>
      </c>
      <c r="H589" s="169"/>
      <c r="I589" s="169"/>
      <c r="J589" s="174"/>
      <c r="K589" s="169"/>
      <c r="L589" s="169"/>
      <c r="M589" s="174"/>
      <c r="N589" s="169"/>
      <c r="O589" s="169"/>
      <c r="P589" s="174"/>
      <c r="Q589" s="169"/>
      <c r="R589" s="169"/>
      <c r="S589" s="174"/>
      <c r="T589" s="169"/>
      <c r="U589" s="169"/>
      <c r="V589" s="174"/>
      <c r="W589" s="169"/>
      <c r="X589" s="169"/>
      <c r="Y589" s="174"/>
      <c r="Z589" s="169"/>
      <c r="AA589" s="169"/>
      <c r="AB589" s="174"/>
      <c r="AC589" s="187"/>
      <c r="AD589" s="169"/>
      <c r="AE589" s="174"/>
      <c r="AF589" s="187"/>
      <c r="AG589" s="169"/>
      <c r="AH589" s="174"/>
      <c r="AI589" s="187"/>
      <c r="AJ589" s="169"/>
      <c r="AK589" s="174"/>
      <c r="AL589" s="187"/>
      <c r="AM589" s="187"/>
      <c r="AN589" s="174"/>
      <c r="AO589" s="187"/>
      <c r="AP589" s="169"/>
      <c r="AQ589" s="174"/>
      <c r="AR589" s="313"/>
    </row>
    <row r="590" spans="1:44" ht="30.05" customHeight="1" x14ac:dyDescent="0.3">
      <c r="A590" s="309"/>
      <c r="B590" s="312"/>
      <c r="C590" s="312"/>
      <c r="D590" s="192" t="s">
        <v>439</v>
      </c>
      <c r="E590" s="170">
        <f t="shared" si="1616"/>
        <v>34.125</v>
      </c>
      <c r="F590" s="208">
        <f t="shared" si="1617"/>
        <v>34.123999999999995</v>
      </c>
      <c r="G590" s="170">
        <f t="shared" si="1598"/>
        <v>99.997069597069583</v>
      </c>
      <c r="H590" s="169"/>
      <c r="I590" s="169"/>
      <c r="J590" s="174"/>
      <c r="K590" s="169"/>
      <c r="L590" s="169"/>
      <c r="M590" s="174"/>
      <c r="N590" s="169"/>
      <c r="O590" s="169"/>
      <c r="P590" s="174"/>
      <c r="Q590" s="169"/>
      <c r="R590" s="169"/>
      <c r="S590" s="174"/>
      <c r="T590" s="169"/>
      <c r="U590" s="169"/>
      <c r="V590" s="174"/>
      <c r="W590" s="169"/>
      <c r="X590" s="169"/>
      <c r="Y590" s="174"/>
      <c r="Z590" s="169"/>
      <c r="AA590" s="169"/>
      <c r="AB590" s="174"/>
      <c r="AC590" s="187"/>
      <c r="AD590" s="169"/>
      <c r="AE590" s="174"/>
      <c r="AF590" s="187"/>
      <c r="AG590" s="169"/>
      <c r="AH590" s="174"/>
      <c r="AI590" s="187"/>
      <c r="AJ590" s="169"/>
      <c r="AK590" s="174"/>
      <c r="AL590" s="187">
        <v>7.2560000000000002</v>
      </c>
      <c r="AM590" s="187">
        <v>7.2560000000000002</v>
      </c>
      <c r="AN590" s="174"/>
      <c r="AO590" s="187">
        <f>40-7.256-5.875</f>
        <v>26.869</v>
      </c>
      <c r="AP590" s="169">
        <v>26.867999999999999</v>
      </c>
      <c r="AQ590" s="174"/>
      <c r="AR590" s="209"/>
    </row>
    <row r="591" spans="1:44" s="116" customFormat="1" ht="22.25" customHeight="1" x14ac:dyDescent="0.3">
      <c r="A591" s="307" t="s">
        <v>392</v>
      </c>
      <c r="B591" s="310" t="s">
        <v>401</v>
      </c>
      <c r="C591" s="310" t="s">
        <v>438</v>
      </c>
      <c r="D591" s="176" t="s">
        <v>41</v>
      </c>
      <c r="E591" s="170">
        <f t="shared" si="1616"/>
        <v>46.753</v>
      </c>
      <c r="F591" s="208">
        <f t="shared" si="1617"/>
        <v>46.752000000000002</v>
      </c>
      <c r="G591" s="170">
        <f t="shared" si="1598"/>
        <v>99.997861099822472</v>
      </c>
      <c r="H591" s="170">
        <f>H592+H593+H594+H596</f>
        <v>0</v>
      </c>
      <c r="I591" s="170">
        <f t="shared" ref="I591:AQ591" si="1619">I592+I593+I594+I596</f>
        <v>0</v>
      </c>
      <c r="J591" s="170">
        <f t="shared" si="1619"/>
        <v>0</v>
      </c>
      <c r="K591" s="170">
        <f t="shared" si="1619"/>
        <v>0</v>
      </c>
      <c r="L591" s="170">
        <f t="shared" si="1619"/>
        <v>0</v>
      </c>
      <c r="M591" s="170">
        <f t="shared" si="1619"/>
        <v>0</v>
      </c>
      <c r="N591" s="170">
        <f t="shared" si="1619"/>
        <v>0</v>
      </c>
      <c r="O591" s="170">
        <f t="shared" si="1619"/>
        <v>0</v>
      </c>
      <c r="P591" s="170">
        <f t="shared" si="1619"/>
        <v>0</v>
      </c>
      <c r="Q591" s="170">
        <f t="shared" si="1619"/>
        <v>0</v>
      </c>
      <c r="R591" s="170">
        <f t="shared" si="1619"/>
        <v>0</v>
      </c>
      <c r="S591" s="170">
        <f t="shared" si="1619"/>
        <v>0</v>
      </c>
      <c r="T591" s="170">
        <f t="shared" si="1619"/>
        <v>0</v>
      </c>
      <c r="U591" s="170">
        <f t="shared" si="1619"/>
        <v>0</v>
      </c>
      <c r="V591" s="170">
        <f t="shared" si="1619"/>
        <v>0</v>
      </c>
      <c r="W591" s="170">
        <f t="shared" si="1619"/>
        <v>0</v>
      </c>
      <c r="X591" s="170">
        <f t="shared" si="1619"/>
        <v>0</v>
      </c>
      <c r="Y591" s="170">
        <f t="shared" si="1619"/>
        <v>0</v>
      </c>
      <c r="Z591" s="170">
        <f t="shared" si="1619"/>
        <v>0</v>
      </c>
      <c r="AA591" s="170">
        <f t="shared" si="1619"/>
        <v>0</v>
      </c>
      <c r="AB591" s="170">
        <f t="shared" si="1619"/>
        <v>0</v>
      </c>
      <c r="AC591" s="170">
        <f t="shared" si="1619"/>
        <v>0</v>
      </c>
      <c r="AD591" s="170">
        <f t="shared" si="1619"/>
        <v>0</v>
      </c>
      <c r="AE591" s="170">
        <f t="shared" si="1619"/>
        <v>0</v>
      </c>
      <c r="AF591" s="170">
        <f t="shared" si="1619"/>
        <v>0</v>
      </c>
      <c r="AG591" s="170">
        <f t="shared" si="1619"/>
        <v>0</v>
      </c>
      <c r="AH591" s="170">
        <f t="shared" si="1619"/>
        <v>0</v>
      </c>
      <c r="AI591" s="170">
        <f t="shared" si="1619"/>
        <v>0</v>
      </c>
      <c r="AJ591" s="170">
        <f t="shared" si="1619"/>
        <v>0</v>
      </c>
      <c r="AK591" s="170">
        <f t="shared" si="1619"/>
        <v>0</v>
      </c>
      <c r="AL591" s="170">
        <f t="shared" si="1619"/>
        <v>57.484000000000002</v>
      </c>
      <c r="AM591" s="170">
        <f t="shared" si="1619"/>
        <v>57.484000000000002</v>
      </c>
      <c r="AN591" s="170">
        <f t="shared" si="1619"/>
        <v>0</v>
      </c>
      <c r="AO591" s="170">
        <f t="shared" si="1619"/>
        <v>-10.730999999999998</v>
      </c>
      <c r="AP591" s="170">
        <f t="shared" si="1619"/>
        <v>-10.731999999999999</v>
      </c>
      <c r="AQ591" s="170">
        <f t="shared" si="1619"/>
        <v>0</v>
      </c>
      <c r="AR591" s="313"/>
    </row>
    <row r="592" spans="1:44" x14ac:dyDescent="0.3">
      <c r="A592" s="308"/>
      <c r="B592" s="311"/>
      <c r="C592" s="311"/>
      <c r="D592" s="172" t="s">
        <v>37</v>
      </c>
      <c r="E592" s="170">
        <f t="shared" si="1616"/>
        <v>0</v>
      </c>
      <c r="F592" s="208">
        <f t="shared" si="1617"/>
        <v>0</v>
      </c>
      <c r="G592" s="170" t="e">
        <f t="shared" si="1598"/>
        <v>#DIV/0!</v>
      </c>
      <c r="H592" s="169"/>
      <c r="I592" s="169"/>
      <c r="J592" s="174"/>
      <c r="K592" s="169"/>
      <c r="L592" s="169"/>
      <c r="M592" s="174"/>
      <c r="N592" s="169"/>
      <c r="O592" s="169"/>
      <c r="P592" s="174"/>
      <c r="Q592" s="169"/>
      <c r="R592" s="169"/>
      <c r="S592" s="174"/>
      <c r="T592" s="169"/>
      <c r="U592" s="169"/>
      <c r="V592" s="174"/>
      <c r="W592" s="169"/>
      <c r="X592" s="169"/>
      <c r="Y592" s="174"/>
      <c r="Z592" s="169"/>
      <c r="AA592" s="169"/>
      <c r="AB592" s="174"/>
      <c r="AC592" s="169"/>
      <c r="AD592" s="169"/>
      <c r="AE592" s="174"/>
      <c r="AF592" s="169"/>
      <c r="AG592" s="169"/>
      <c r="AH592" s="174"/>
      <c r="AI592" s="169"/>
      <c r="AJ592" s="169"/>
      <c r="AK592" s="169"/>
      <c r="AL592" s="169"/>
      <c r="AM592" s="169"/>
      <c r="AN592" s="174"/>
      <c r="AO592" s="169"/>
      <c r="AP592" s="169"/>
      <c r="AQ592" s="174"/>
      <c r="AR592" s="313"/>
    </row>
    <row r="593" spans="1:44" ht="31.15" customHeight="1" x14ac:dyDescent="0.3">
      <c r="A593" s="308"/>
      <c r="B593" s="311"/>
      <c r="C593" s="311"/>
      <c r="D593" s="172" t="s">
        <v>2</v>
      </c>
      <c r="E593" s="170">
        <f t="shared" si="1616"/>
        <v>0</v>
      </c>
      <c r="F593" s="208">
        <f t="shared" si="1617"/>
        <v>0</v>
      </c>
      <c r="G593" s="170" t="e">
        <f t="shared" si="1598"/>
        <v>#DIV/0!</v>
      </c>
      <c r="H593" s="169"/>
      <c r="I593" s="169"/>
      <c r="J593" s="174"/>
      <c r="K593" s="169"/>
      <c r="L593" s="169"/>
      <c r="M593" s="174"/>
      <c r="N593" s="169"/>
      <c r="O593" s="169"/>
      <c r="P593" s="174"/>
      <c r="Q593" s="169"/>
      <c r="R593" s="169"/>
      <c r="S593" s="174"/>
      <c r="T593" s="169"/>
      <c r="U593" s="169"/>
      <c r="V593" s="174"/>
      <c r="W593" s="169"/>
      <c r="X593" s="169"/>
      <c r="Y593" s="174"/>
      <c r="Z593" s="169"/>
      <c r="AA593" s="169"/>
      <c r="AB593" s="174"/>
      <c r="AC593" s="169"/>
      <c r="AD593" s="169"/>
      <c r="AE593" s="174"/>
      <c r="AF593" s="169"/>
      <c r="AG593" s="169"/>
      <c r="AH593" s="174"/>
      <c r="AI593" s="169"/>
      <c r="AJ593" s="169"/>
      <c r="AK593" s="174"/>
      <c r="AL593" s="169"/>
      <c r="AM593" s="169"/>
      <c r="AN593" s="174"/>
      <c r="AO593" s="169"/>
      <c r="AP593" s="169"/>
      <c r="AQ593" s="174"/>
      <c r="AR593" s="313"/>
    </row>
    <row r="594" spans="1:44" ht="35.25" customHeight="1" x14ac:dyDescent="0.3">
      <c r="A594" s="308"/>
      <c r="B594" s="311"/>
      <c r="C594" s="311"/>
      <c r="D594" s="192" t="s">
        <v>449</v>
      </c>
      <c r="E594" s="208">
        <f t="shared" si="1616"/>
        <v>26.133000000000003</v>
      </c>
      <c r="F594" s="208">
        <f t="shared" si="1617"/>
        <v>26.132180000000002</v>
      </c>
      <c r="G594" s="170">
        <f t="shared" si="1598"/>
        <v>99.996862204875058</v>
      </c>
      <c r="H594" s="169"/>
      <c r="I594" s="169"/>
      <c r="J594" s="174"/>
      <c r="K594" s="169"/>
      <c r="L594" s="169"/>
      <c r="M594" s="174"/>
      <c r="N594" s="169"/>
      <c r="O594" s="169"/>
      <c r="P594" s="174"/>
      <c r="Q594" s="169"/>
      <c r="R594" s="169"/>
      <c r="S594" s="174"/>
      <c r="T594" s="169"/>
      <c r="U594" s="169"/>
      <c r="V594" s="174"/>
      <c r="W594" s="169"/>
      <c r="X594" s="169"/>
      <c r="Y594" s="174"/>
      <c r="Z594" s="169"/>
      <c r="AA594" s="169"/>
      <c r="AB594" s="174"/>
      <c r="AC594" s="187"/>
      <c r="AD594" s="169"/>
      <c r="AE594" s="174"/>
      <c r="AF594" s="187"/>
      <c r="AG594" s="169"/>
      <c r="AH594" s="174"/>
      <c r="AI594" s="187"/>
      <c r="AJ594" s="169"/>
      <c r="AK594" s="174"/>
      <c r="AL594" s="187">
        <v>50.6</v>
      </c>
      <c r="AM594" s="187">
        <v>50.6</v>
      </c>
      <c r="AN594" s="174"/>
      <c r="AO594" s="187">
        <f>82-50.6-55.867</f>
        <v>-24.466999999999999</v>
      </c>
      <c r="AP594" s="169">
        <v>-24.46782</v>
      </c>
      <c r="AQ594" s="174"/>
      <c r="AR594" s="313"/>
    </row>
    <row r="595" spans="1:44" ht="30.05" customHeight="1" x14ac:dyDescent="0.25">
      <c r="A595" s="308"/>
      <c r="B595" s="311"/>
      <c r="C595" s="311"/>
      <c r="D595" s="173" t="s">
        <v>272</v>
      </c>
      <c r="E595" s="170">
        <f t="shared" si="1616"/>
        <v>0</v>
      </c>
      <c r="F595" s="208">
        <f t="shared" si="1617"/>
        <v>0</v>
      </c>
      <c r="G595" s="170" t="e">
        <f t="shared" ref="G595:G670" si="1620">F595/E595*100</f>
        <v>#DIV/0!</v>
      </c>
      <c r="H595" s="169"/>
      <c r="I595" s="169"/>
      <c r="J595" s="174"/>
      <c r="K595" s="169"/>
      <c r="L595" s="169"/>
      <c r="M595" s="174"/>
      <c r="N595" s="169"/>
      <c r="O595" s="169"/>
      <c r="P595" s="174"/>
      <c r="Q595" s="169"/>
      <c r="R595" s="169"/>
      <c r="S595" s="174"/>
      <c r="T595" s="169"/>
      <c r="U595" s="169"/>
      <c r="V595" s="174"/>
      <c r="W595" s="169"/>
      <c r="X595" s="169"/>
      <c r="Y595" s="174"/>
      <c r="Z595" s="169"/>
      <c r="AA595" s="169"/>
      <c r="AB595" s="174"/>
      <c r="AC595" s="187"/>
      <c r="AD595" s="169"/>
      <c r="AE595" s="174"/>
      <c r="AF595" s="187"/>
      <c r="AG595" s="169"/>
      <c r="AH595" s="174"/>
      <c r="AI595" s="187"/>
      <c r="AJ595" s="169"/>
      <c r="AK595" s="174"/>
      <c r="AL595" s="187"/>
      <c r="AM595" s="187"/>
      <c r="AN595" s="174"/>
      <c r="AO595" s="187"/>
      <c r="AP595" s="169"/>
      <c r="AQ595" s="174"/>
      <c r="AR595" s="313"/>
    </row>
    <row r="596" spans="1:44" ht="30.05" customHeight="1" x14ac:dyDescent="0.3">
      <c r="A596" s="309"/>
      <c r="B596" s="312"/>
      <c r="C596" s="312"/>
      <c r="D596" s="192" t="s">
        <v>439</v>
      </c>
      <c r="E596" s="170">
        <f t="shared" si="1616"/>
        <v>20.62</v>
      </c>
      <c r="F596" s="211">
        <f t="shared" si="1617"/>
        <v>20.619820000000001</v>
      </c>
      <c r="G596" s="170">
        <f t="shared" si="1620"/>
        <v>99.999127061105725</v>
      </c>
      <c r="H596" s="169"/>
      <c r="I596" s="169"/>
      <c r="J596" s="174"/>
      <c r="K596" s="169"/>
      <c r="L596" s="169"/>
      <c r="M596" s="174"/>
      <c r="N596" s="169"/>
      <c r="O596" s="169"/>
      <c r="P596" s="174"/>
      <c r="Q596" s="169"/>
      <c r="R596" s="169"/>
      <c r="S596" s="174"/>
      <c r="T596" s="169"/>
      <c r="U596" s="169"/>
      <c r="V596" s="174"/>
      <c r="W596" s="169"/>
      <c r="X596" s="169"/>
      <c r="Y596" s="174"/>
      <c r="Z596" s="169"/>
      <c r="AA596" s="169"/>
      <c r="AB596" s="174"/>
      <c r="AC596" s="187"/>
      <c r="AD596" s="169"/>
      <c r="AE596" s="174"/>
      <c r="AF596" s="187"/>
      <c r="AG596" s="169"/>
      <c r="AH596" s="174"/>
      <c r="AI596" s="187"/>
      <c r="AJ596" s="169"/>
      <c r="AK596" s="174"/>
      <c r="AL596" s="187">
        <v>6.8840000000000003</v>
      </c>
      <c r="AM596" s="187">
        <v>6.8840000000000003</v>
      </c>
      <c r="AN596" s="174"/>
      <c r="AO596" s="187">
        <f>40-6.884-19.38</f>
        <v>13.736000000000001</v>
      </c>
      <c r="AP596" s="169">
        <v>13.73582</v>
      </c>
      <c r="AQ596" s="174"/>
      <c r="AR596" s="209"/>
    </row>
    <row r="597" spans="1:44" s="116" customFormat="1" ht="22.25" customHeight="1" x14ac:dyDescent="0.3">
      <c r="A597" s="307" t="s">
        <v>406</v>
      </c>
      <c r="B597" s="310" t="s">
        <v>402</v>
      </c>
      <c r="C597" s="310" t="s">
        <v>438</v>
      </c>
      <c r="D597" s="176" t="s">
        <v>41</v>
      </c>
      <c r="E597" s="170">
        <f t="shared" si="1616"/>
        <v>26.512</v>
      </c>
      <c r="F597" s="208">
        <f t="shared" si="1617"/>
        <v>26.51116</v>
      </c>
      <c r="G597" s="170">
        <f t="shared" si="1620"/>
        <v>99.996831623415815</v>
      </c>
      <c r="H597" s="170">
        <f>H598+H599+H600+H602</f>
        <v>0</v>
      </c>
      <c r="I597" s="170">
        <f t="shared" ref="I597:AQ597" si="1621">I598+I599+I600+I602</f>
        <v>0</v>
      </c>
      <c r="J597" s="170">
        <f t="shared" si="1621"/>
        <v>0</v>
      </c>
      <c r="K597" s="170">
        <f t="shared" si="1621"/>
        <v>0</v>
      </c>
      <c r="L597" s="170">
        <f t="shared" si="1621"/>
        <v>0</v>
      </c>
      <c r="M597" s="170">
        <f t="shared" si="1621"/>
        <v>0</v>
      </c>
      <c r="N597" s="170">
        <f t="shared" si="1621"/>
        <v>0</v>
      </c>
      <c r="O597" s="170">
        <f t="shared" si="1621"/>
        <v>0</v>
      </c>
      <c r="P597" s="170">
        <f t="shared" si="1621"/>
        <v>0</v>
      </c>
      <c r="Q597" s="170">
        <f t="shared" si="1621"/>
        <v>0</v>
      </c>
      <c r="R597" s="170">
        <f t="shared" si="1621"/>
        <v>0</v>
      </c>
      <c r="S597" s="170">
        <f t="shared" si="1621"/>
        <v>0</v>
      </c>
      <c r="T597" s="170">
        <f t="shared" si="1621"/>
        <v>0</v>
      </c>
      <c r="U597" s="170">
        <f t="shared" si="1621"/>
        <v>0</v>
      </c>
      <c r="V597" s="170">
        <f t="shared" si="1621"/>
        <v>0</v>
      </c>
      <c r="W597" s="170">
        <f t="shared" si="1621"/>
        <v>0</v>
      </c>
      <c r="X597" s="170">
        <f t="shared" si="1621"/>
        <v>0</v>
      </c>
      <c r="Y597" s="170">
        <f t="shared" si="1621"/>
        <v>0</v>
      </c>
      <c r="Z597" s="170">
        <f t="shared" si="1621"/>
        <v>0</v>
      </c>
      <c r="AA597" s="170">
        <f t="shared" si="1621"/>
        <v>0</v>
      </c>
      <c r="AB597" s="170">
        <f t="shared" si="1621"/>
        <v>0</v>
      </c>
      <c r="AC597" s="170">
        <f t="shared" si="1621"/>
        <v>0</v>
      </c>
      <c r="AD597" s="170">
        <f t="shared" si="1621"/>
        <v>0</v>
      </c>
      <c r="AE597" s="170">
        <f t="shared" si="1621"/>
        <v>0</v>
      </c>
      <c r="AF597" s="170">
        <f t="shared" si="1621"/>
        <v>0</v>
      </c>
      <c r="AG597" s="170">
        <f t="shared" si="1621"/>
        <v>0</v>
      </c>
      <c r="AH597" s="170">
        <f t="shared" si="1621"/>
        <v>0</v>
      </c>
      <c r="AI597" s="170">
        <f t="shared" si="1621"/>
        <v>0</v>
      </c>
      <c r="AJ597" s="170">
        <f t="shared" si="1621"/>
        <v>0</v>
      </c>
      <c r="AK597" s="170">
        <f t="shared" si="1621"/>
        <v>0</v>
      </c>
      <c r="AL597" s="170">
        <f t="shared" si="1621"/>
        <v>26.51116</v>
      </c>
      <c r="AM597" s="170">
        <f t="shared" si="1621"/>
        <v>26.51116</v>
      </c>
      <c r="AN597" s="170">
        <f t="shared" si="1621"/>
        <v>0</v>
      </c>
      <c r="AO597" s="170">
        <f t="shared" si="1621"/>
        <v>8.3999999999928576E-4</v>
      </c>
      <c r="AP597" s="170">
        <f t="shared" si="1621"/>
        <v>0</v>
      </c>
      <c r="AQ597" s="170">
        <f t="shared" si="1621"/>
        <v>0</v>
      </c>
      <c r="AR597" s="313"/>
    </row>
    <row r="598" spans="1:44" x14ac:dyDescent="0.3">
      <c r="A598" s="308"/>
      <c r="B598" s="311"/>
      <c r="C598" s="311"/>
      <c r="D598" s="172" t="s">
        <v>37</v>
      </c>
      <c r="E598" s="170">
        <f t="shared" si="1616"/>
        <v>0</v>
      </c>
      <c r="F598" s="208">
        <f t="shared" si="1617"/>
        <v>0</v>
      </c>
      <c r="G598" s="170" t="e">
        <f t="shared" si="1620"/>
        <v>#DIV/0!</v>
      </c>
      <c r="H598" s="169"/>
      <c r="I598" s="169"/>
      <c r="J598" s="174"/>
      <c r="K598" s="169"/>
      <c r="L598" s="169"/>
      <c r="M598" s="174"/>
      <c r="N598" s="169"/>
      <c r="O598" s="169"/>
      <c r="P598" s="174"/>
      <c r="Q598" s="169"/>
      <c r="R598" s="169"/>
      <c r="S598" s="174"/>
      <c r="T598" s="169"/>
      <c r="U598" s="169"/>
      <c r="V598" s="174"/>
      <c r="W598" s="169"/>
      <c r="X598" s="169"/>
      <c r="Y598" s="174"/>
      <c r="Z598" s="169"/>
      <c r="AA598" s="169"/>
      <c r="AB598" s="174"/>
      <c r="AC598" s="169"/>
      <c r="AD598" s="169"/>
      <c r="AE598" s="174"/>
      <c r="AF598" s="169"/>
      <c r="AG598" s="169"/>
      <c r="AH598" s="174"/>
      <c r="AI598" s="169"/>
      <c r="AJ598" s="169"/>
      <c r="AK598" s="169"/>
      <c r="AL598" s="169"/>
      <c r="AM598" s="169"/>
      <c r="AN598" s="174"/>
      <c r="AO598" s="169"/>
      <c r="AP598" s="169"/>
      <c r="AQ598" s="174"/>
      <c r="AR598" s="313"/>
    </row>
    <row r="599" spans="1:44" ht="31.15" customHeight="1" x14ac:dyDescent="0.3">
      <c r="A599" s="308"/>
      <c r="B599" s="311"/>
      <c r="C599" s="311"/>
      <c r="D599" s="172" t="s">
        <v>2</v>
      </c>
      <c r="E599" s="170">
        <f t="shared" si="1616"/>
        <v>0</v>
      </c>
      <c r="F599" s="208">
        <f t="shared" si="1617"/>
        <v>0</v>
      </c>
      <c r="G599" s="170" t="e">
        <f t="shared" si="1620"/>
        <v>#DIV/0!</v>
      </c>
      <c r="H599" s="169"/>
      <c r="I599" s="169"/>
      <c r="J599" s="174"/>
      <c r="K599" s="169"/>
      <c r="L599" s="169"/>
      <c r="M599" s="174"/>
      <c r="N599" s="169"/>
      <c r="O599" s="169"/>
      <c r="P599" s="174"/>
      <c r="Q599" s="169"/>
      <c r="R599" s="169"/>
      <c r="S599" s="174"/>
      <c r="T599" s="169"/>
      <c r="U599" s="169"/>
      <c r="V599" s="174"/>
      <c r="W599" s="169"/>
      <c r="X599" s="169"/>
      <c r="Y599" s="174"/>
      <c r="Z599" s="169"/>
      <c r="AA599" s="169"/>
      <c r="AB599" s="174"/>
      <c r="AC599" s="169"/>
      <c r="AD599" s="169"/>
      <c r="AE599" s="174"/>
      <c r="AF599" s="169"/>
      <c r="AG599" s="169"/>
      <c r="AH599" s="174"/>
      <c r="AI599" s="169"/>
      <c r="AJ599" s="169"/>
      <c r="AK599" s="174"/>
      <c r="AL599" s="169"/>
      <c r="AM599" s="169"/>
      <c r="AN599" s="174"/>
      <c r="AO599" s="169"/>
      <c r="AP599" s="169"/>
      <c r="AQ599" s="174"/>
      <c r="AR599" s="313"/>
    </row>
    <row r="600" spans="1:44" ht="39" customHeight="1" x14ac:dyDescent="0.3">
      <c r="A600" s="308"/>
      <c r="B600" s="311"/>
      <c r="C600" s="311"/>
      <c r="D600" s="192" t="s">
        <v>449</v>
      </c>
      <c r="E600" s="170">
        <f t="shared" si="1616"/>
        <v>11.885</v>
      </c>
      <c r="F600" s="208">
        <f t="shared" si="1617"/>
        <v>11.885</v>
      </c>
      <c r="G600" s="170">
        <f t="shared" si="1620"/>
        <v>100</v>
      </c>
      <c r="H600" s="169"/>
      <c r="I600" s="169"/>
      <c r="J600" s="174"/>
      <c r="K600" s="169"/>
      <c r="L600" s="169"/>
      <c r="M600" s="174"/>
      <c r="N600" s="169"/>
      <c r="O600" s="169"/>
      <c r="P600" s="174"/>
      <c r="Q600" s="169"/>
      <c r="R600" s="169"/>
      <c r="S600" s="174"/>
      <c r="T600" s="169"/>
      <c r="U600" s="169"/>
      <c r="V600" s="174"/>
      <c r="W600" s="169"/>
      <c r="X600" s="169"/>
      <c r="Y600" s="174"/>
      <c r="Z600" s="169"/>
      <c r="AA600" s="169"/>
      <c r="AB600" s="174"/>
      <c r="AC600" s="187"/>
      <c r="AD600" s="169"/>
      <c r="AE600" s="174"/>
      <c r="AF600" s="187"/>
      <c r="AG600" s="169"/>
      <c r="AH600" s="174"/>
      <c r="AI600" s="187"/>
      <c r="AJ600" s="169"/>
      <c r="AK600" s="174"/>
      <c r="AL600" s="187">
        <v>11.885</v>
      </c>
      <c r="AM600" s="187">
        <v>11.885</v>
      </c>
      <c r="AN600" s="174"/>
      <c r="AO600" s="187">
        <f>11.5-11.885+0.385</f>
        <v>0</v>
      </c>
      <c r="AP600" s="169"/>
      <c r="AQ600" s="174"/>
      <c r="AR600" s="313"/>
    </row>
    <row r="601" spans="1:44" ht="30.05" customHeight="1" x14ac:dyDescent="0.25">
      <c r="A601" s="308"/>
      <c r="B601" s="311"/>
      <c r="C601" s="311"/>
      <c r="D601" s="173" t="s">
        <v>272</v>
      </c>
      <c r="E601" s="170">
        <f t="shared" si="1616"/>
        <v>0</v>
      </c>
      <c r="F601" s="208">
        <f t="shared" si="1617"/>
        <v>0</v>
      </c>
      <c r="G601" s="170" t="e">
        <f t="shared" si="1620"/>
        <v>#DIV/0!</v>
      </c>
      <c r="H601" s="169"/>
      <c r="I601" s="169"/>
      <c r="J601" s="174"/>
      <c r="K601" s="169"/>
      <c r="L601" s="169"/>
      <c r="M601" s="174"/>
      <c r="N601" s="169"/>
      <c r="O601" s="169"/>
      <c r="P601" s="174"/>
      <c r="Q601" s="169"/>
      <c r="R601" s="169"/>
      <c r="S601" s="174"/>
      <c r="T601" s="169"/>
      <c r="U601" s="169"/>
      <c r="V601" s="174"/>
      <c r="W601" s="169"/>
      <c r="X601" s="169"/>
      <c r="Y601" s="174"/>
      <c r="Z601" s="169"/>
      <c r="AA601" s="169"/>
      <c r="AB601" s="174"/>
      <c r="AC601" s="187"/>
      <c r="AD601" s="169"/>
      <c r="AE601" s="174"/>
      <c r="AF601" s="187"/>
      <c r="AG601" s="169"/>
      <c r="AH601" s="174"/>
      <c r="AI601" s="187"/>
      <c r="AJ601" s="169"/>
      <c r="AK601" s="174"/>
      <c r="AL601" s="187"/>
      <c r="AM601" s="169"/>
      <c r="AN601" s="174"/>
      <c r="AO601" s="187"/>
      <c r="AP601" s="169"/>
      <c r="AQ601" s="174"/>
      <c r="AR601" s="313"/>
    </row>
    <row r="602" spans="1:44" ht="30.05" customHeight="1" x14ac:dyDescent="0.3">
      <c r="A602" s="309"/>
      <c r="B602" s="312"/>
      <c r="C602" s="312"/>
      <c r="D602" s="192" t="s">
        <v>439</v>
      </c>
      <c r="E602" s="170">
        <f t="shared" si="1616"/>
        <v>14.626999999999999</v>
      </c>
      <c r="F602" s="208">
        <f t="shared" si="1617"/>
        <v>14.62616</v>
      </c>
      <c r="G602" s="170">
        <f t="shared" si="1620"/>
        <v>99.994257195597186</v>
      </c>
      <c r="H602" s="169"/>
      <c r="I602" s="169"/>
      <c r="J602" s="174"/>
      <c r="K602" s="169"/>
      <c r="L602" s="169"/>
      <c r="M602" s="174"/>
      <c r="N602" s="169"/>
      <c r="O602" s="169"/>
      <c r="P602" s="174"/>
      <c r="Q602" s="169"/>
      <c r="R602" s="169"/>
      <c r="S602" s="174"/>
      <c r="T602" s="169"/>
      <c r="U602" s="169"/>
      <c r="V602" s="174"/>
      <c r="W602" s="169"/>
      <c r="X602" s="169"/>
      <c r="Y602" s="174"/>
      <c r="Z602" s="169"/>
      <c r="AA602" s="169"/>
      <c r="AB602" s="174"/>
      <c r="AC602" s="187"/>
      <c r="AD602" s="169"/>
      <c r="AE602" s="174"/>
      <c r="AF602" s="187"/>
      <c r="AG602" s="169"/>
      <c r="AH602" s="174"/>
      <c r="AI602" s="187"/>
      <c r="AJ602" s="169"/>
      <c r="AK602" s="174"/>
      <c r="AL602" s="187">
        <v>14.62616</v>
      </c>
      <c r="AM602" s="187">
        <v>14.62616</v>
      </c>
      <c r="AN602" s="174"/>
      <c r="AO602" s="187">
        <f>20-14.62616-5.373</f>
        <v>8.3999999999928576E-4</v>
      </c>
      <c r="AP602" s="169"/>
      <c r="AQ602" s="174"/>
      <c r="AR602" s="209"/>
    </row>
    <row r="603" spans="1:44" s="116" customFormat="1" ht="22.25" customHeight="1" x14ac:dyDescent="0.3">
      <c r="A603" s="307" t="s">
        <v>407</v>
      </c>
      <c r="B603" s="310" t="s">
        <v>403</v>
      </c>
      <c r="C603" s="310" t="s">
        <v>438</v>
      </c>
      <c r="D603" s="176" t="s">
        <v>41</v>
      </c>
      <c r="E603" s="170">
        <f t="shared" si="1616"/>
        <v>13.256</v>
      </c>
      <c r="F603" s="208">
        <f t="shared" si="1617"/>
        <v>13.256</v>
      </c>
      <c r="G603" s="170">
        <f t="shared" si="1620"/>
        <v>100</v>
      </c>
      <c r="H603" s="170">
        <f>H604+H605+H606+H608</f>
        <v>0</v>
      </c>
      <c r="I603" s="170">
        <f t="shared" ref="I603:AQ603" si="1622">I604+I605+I606+I608</f>
        <v>0</v>
      </c>
      <c r="J603" s="170">
        <f t="shared" si="1622"/>
        <v>0</v>
      </c>
      <c r="K603" s="170">
        <f t="shared" si="1622"/>
        <v>0</v>
      </c>
      <c r="L603" s="170">
        <f t="shared" si="1622"/>
        <v>0</v>
      </c>
      <c r="M603" s="170">
        <f t="shared" si="1622"/>
        <v>0</v>
      </c>
      <c r="N603" s="170">
        <f t="shared" si="1622"/>
        <v>0</v>
      </c>
      <c r="O603" s="170">
        <f t="shared" si="1622"/>
        <v>0</v>
      </c>
      <c r="P603" s="170">
        <f t="shared" si="1622"/>
        <v>0</v>
      </c>
      <c r="Q603" s="170">
        <f t="shared" si="1622"/>
        <v>0</v>
      </c>
      <c r="R603" s="170">
        <f t="shared" si="1622"/>
        <v>0</v>
      </c>
      <c r="S603" s="170">
        <f t="shared" si="1622"/>
        <v>0</v>
      </c>
      <c r="T603" s="170">
        <f t="shared" si="1622"/>
        <v>0</v>
      </c>
      <c r="U603" s="170">
        <f t="shared" si="1622"/>
        <v>0</v>
      </c>
      <c r="V603" s="170">
        <f t="shared" si="1622"/>
        <v>0</v>
      </c>
      <c r="W603" s="170">
        <f t="shared" si="1622"/>
        <v>0</v>
      </c>
      <c r="X603" s="170">
        <f t="shared" si="1622"/>
        <v>0</v>
      </c>
      <c r="Y603" s="170">
        <f t="shared" si="1622"/>
        <v>0</v>
      </c>
      <c r="Z603" s="170">
        <f t="shared" si="1622"/>
        <v>0</v>
      </c>
      <c r="AA603" s="170">
        <f t="shared" si="1622"/>
        <v>0</v>
      </c>
      <c r="AB603" s="170">
        <f t="shared" si="1622"/>
        <v>0</v>
      </c>
      <c r="AC603" s="170">
        <f t="shared" si="1622"/>
        <v>0</v>
      </c>
      <c r="AD603" s="170">
        <f t="shared" si="1622"/>
        <v>0</v>
      </c>
      <c r="AE603" s="170">
        <f t="shared" si="1622"/>
        <v>0</v>
      </c>
      <c r="AF603" s="170">
        <f t="shared" si="1622"/>
        <v>0</v>
      </c>
      <c r="AG603" s="170">
        <f t="shared" si="1622"/>
        <v>0</v>
      </c>
      <c r="AH603" s="170">
        <f t="shared" si="1622"/>
        <v>0</v>
      </c>
      <c r="AI603" s="170">
        <f t="shared" si="1622"/>
        <v>0</v>
      </c>
      <c r="AJ603" s="170">
        <f t="shared" si="1622"/>
        <v>0</v>
      </c>
      <c r="AK603" s="170">
        <f t="shared" si="1622"/>
        <v>0</v>
      </c>
      <c r="AL603" s="170">
        <f t="shared" si="1622"/>
        <v>13.256</v>
      </c>
      <c r="AM603" s="170">
        <f t="shared" si="1622"/>
        <v>13.256</v>
      </c>
      <c r="AN603" s="170">
        <f t="shared" si="1622"/>
        <v>0</v>
      </c>
      <c r="AO603" s="170">
        <f t="shared" si="1622"/>
        <v>0</v>
      </c>
      <c r="AP603" s="170">
        <f t="shared" si="1622"/>
        <v>0</v>
      </c>
      <c r="AQ603" s="170">
        <f t="shared" si="1622"/>
        <v>0</v>
      </c>
      <c r="AR603" s="313"/>
    </row>
    <row r="604" spans="1:44" x14ac:dyDescent="0.3">
      <c r="A604" s="308"/>
      <c r="B604" s="311"/>
      <c r="C604" s="311"/>
      <c r="D604" s="172" t="s">
        <v>37</v>
      </c>
      <c r="E604" s="170">
        <f t="shared" si="1616"/>
        <v>0</v>
      </c>
      <c r="F604" s="208">
        <f t="shared" si="1617"/>
        <v>0</v>
      </c>
      <c r="G604" s="170" t="e">
        <f t="shared" si="1620"/>
        <v>#DIV/0!</v>
      </c>
      <c r="H604" s="169"/>
      <c r="I604" s="169"/>
      <c r="J604" s="174"/>
      <c r="K604" s="169"/>
      <c r="L604" s="169"/>
      <c r="M604" s="174"/>
      <c r="N604" s="169"/>
      <c r="O604" s="169"/>
      <c r="P604" s="174"/>
      <c r="Q604" s="169"/>
      <c r="R604" s="169"/>
      <c r="S604" s="174"/>
      <c r="T604" s="169"/>
      <c r="U604" s="169"/>
      <c r="V604" s="174"/>
      <c r="W604" s="169"/>
      <c r="X604" s="169"/>
      <c r="Y604" s="174"/>
      <c r="Z604" s="169"/>
      <c r="AA604" s="169"/>
      <c r="AB604" s="174"/>
      <c r="AC604" s="169"/>
      <c r="AD604" s="169"/>
      <c r="AE604" s="174"/>
      <c r="AF604" s="169"/>
      <c r="AG604" s="169"/>
      <c r="AH604" s="174"/>
      <c r="AI604" s="169"/>
      <c r="AJ604" s="169"/>
      <c r="AK604" s="169"/>
      <c r="AL604" s="169"/>
      <c r="AM604" s="169"/>
      <c r="AN604" s="174"/>
      <c r="AO604" s="169"/>
      <c r="AP604" s="169"/>
      <c r="AQ604" s="174"/>
      <c r="AR604" s="313"/>
    </row>
    <row r="605" spans="1:44" ht="31.15" customHeight="1" x14ac:dyDescent="0.3">
      <c r="A605" s="308"/>
      <c r="B605" s="311"/>
      <c r="C605" s="311"/>
      <c r="D605" s="172" t="s">
        <v>2</v>
      </c>
      <c r="E605" s="170">
        <f t="shared" si="1616"/>
        <v>0</v>
      </c>
      <c r="F605" s="208">
        <f t="shared" si="1617"/>
        <v>0</v>
      </c>
      <c r="G605" s="170" t="e">
        <f t="shared" si="1620"/>
        <v>#DIV/0!</v>
      </c>
      <c r="H605" s="169"/>
      <c r="I605" s="169"/>
      <c r="J605" s="174"/>
      <c r="K605" s="169"/>
      <c r="L605" s="169"/>
      <c r="M605" s="174"/>
      <c r="N605" s="169"/>
      <c r="O605" s="169"/>
      <c r="P605" s="174"/>
      <c r="Q605" s="169"/>
      <c r="R605" s="169"/>
      <c r="S605" s="174"/>
      <c r="T605" s="169"/>
      <c r="U605" s="169"/>
      <c r="V605" s="174"/>
      <c r="W605" s="169"/>
      <c r="X605" s="169"/>
      <c r="Y605" s="174"/>
      <c r="Z605" s="169"/>
      <c r="AA605" s="169"/>
      <c r="AB605" s="174"/>
      <c r="AC605" s="169"/>
      <c r="AD605" s="169"/>
      <c r="AE605" s="174"/>
      <c r="AF605" s="169"/>
      <c r="AG605" s="169"/>
      <c r="AH605" s="174"/>
      <c r="AI605" s="169"/>
      <c r="AJ605" s="169"/>
      <c r="AK605" s="174"/>
      <c r="AL605" s="169"/>
      <c r="AM605" s="169"/>
      <c r="AN605" s="174"/>
      <c r="AO605" s="169"/>
      <c r="AP605" s="169"/>
      <c r="AQ605" s="174"/>
      <c r="AR605" s="313"/>
    </row>
    <row r="606" spans="1:44" ht="38.200000000000003" customHeight="1" x14ac:dyDescent="0.3">
      <c r="A606" s="308"/>
      <c r="B606" s="311"/>
      <c r="C606" s="311"/>
      <c r="D606" s="192" t="s">
        <v>449</v>
      </c>
      <c r="E606" s="170">
        <f t="shared" si="1616"/>
        <v>6.976</v>
      </c>
      <c r="F606" s="208">
        <f t="shared" si="1617"/>
        <v>6.976</v>
      </c>
      <c r="G606" s="170">
        <f t="shared" si="1620"/>
        <v>100</v>
      </c>
      <c r="H606" s="169"/>
      <c r="I606" s="169"/>
      <c r="J606" s="174"/>
      <c r="K606" s="169"/>
      <c r="L606" s="169"/>
      <c r="M606" s="174"/>
      <c r="N606" s="169"/>
      <c r="O606" s="169"/>
      <c r="P606" s="174"/>
      <c r="Q606" s="169"/>
      <c r="R606" s="169"/>
      <c r="S606" s="174"/>
      <c r="T606" s="169"/>
      <c r="U606" s="169"/>
      <c r="V606" s="174"/>
      <c r="W606" s="169"/>
      <c r="X606" s="169"/>
      <c r="Y606" s="174"/>
      <c r="Z606" s="169"/>
      <c r="AA606" s="169"/>
      <c r="AB606" s="174"/>
      <c r="AC606" s="187"/>
      <c r="AD606" s="169"/>
      <c r="AE606" s="174"/>
      <c r="AF606" s="187"/>
      <c r="AG606" s="169"/>
      <c r="AH606" s="174"/>
      <c r="AI606" s="187"/>
      <c r="AJ606" s="169"/>
      <c r="AK606" s="174"/>
      <c r="AL606" s="187">
        <v>6.976</v>
      </c>
      <c r="AM606" s="187">
        <v>6.976</v>
      </c>
      <c r="AN606" s="174"/>
      <c r="AO606" s="187">
        <f>7-6.976-0.024</f>
        <v>0</v>
      </c>
      <c r="AP606" s="169"/>
      <c r="AQ606" s="174"/>
      <c r="AR606" s="313"/>
    </row>
    <row r="607" spans="1:44" ht="30.05" customHeight="1" x14ac:dyDescent="0.25">
      <c r="A607" s="308"/>
      <c r="B607" s="311"/>
      <c r="C607" s="311"/>
      <c r="D607" s="173" t="s">
        <v>272</v>
      </c>
      <c r="E607" s="170">
        <f t="shared" si="1616"/>
        <v>0</v>
      </c>
      <c r="F607" s="208">
        <f t="shared" si="1617"/>
        <v>0</v>
      </c>
      <c r="G607" s="170" t="e">
        <f t="shared" si="1620"/>
        <v>#DIV/0!</v>
      </c>
      <c r="H607" s="169"/>
      <c r="I607" s="169"/>
      <c r="J607" s="174"/>
      <c r="K607" s="169"/>
      <c r="L607" s="169"/>
      <c r="M607" s="174"/>
      <c r="N607" s="169"/>
      <c r="O607" s="169"/>
      <c r="P607" s="174"/>
      <c r="Q607" s="169"/>
      <c r="R607" s="169"/>
      <c r="S607" s="174"/>
      <c r="T607" s="169"/>
      <c r="U607" s="169"/>
      <c r="V607" s="174"/>
      <c r="W607" s="169"/>
      <c r="X607" s="169"/>
      <c r="Y607" s="174"/>
      <c r="Z607" s="169"/>
      <c r="AA607" s="169"/>
      <c r="AB607" s="174"/>
      <c r="AC607" s="187"/>
      <c r="AD607" s="169"/>
      <c r="AE607" s="174"/>
      <c r="AF607" s="187"/>
      <c r="AG607" s="169"/>
      <c r="AH607" s="174"/>
      <c r="AI607" s="187"/>
      <c r="AJ607" s="169"/>
      <c r="AK607" s="174"/>
      <c r="AL607" s="187"/>
      <c r="AM607" s="169"/>
      <c r="AN607" s="174"/>
      <c r="AO607" s="169"/>
      <c r="AP607" s="169"/>
      <c r="AQ607" s="174"/>
      <c r="AR607" s="313"/>
    </row>
    <row r="608" spans="1:44" ht="30.05" customHeight="1" x14ac:dyDescent="0.3">
      <c r="A608" s="309"/>
      <c r="B608" s="312"/>
      <c r="C608" s="312"/>
      <c r="D608" s="192" t="s">
        <v>439</v>
      </c>
      <c r="E608" s="170">
        <f t="shared" si="1616"/>
        <v>6.28</v>
      </c>
      <c r="F608" s="208">
        <f t="shared" si="1617"/>
        <v>6.28</v>
      </c>
      <c r="G608" s="170">
        <f t="shared" si="1620"/>
        <v>100</v>
      </c>
      <c r="H608" s="169"/>
      <c r="I608" s="169"/>
      <c r="J608" s="174"/>
      <c r="K608" s="169"/>
      <c r="L608" s="169"/>
      <c r="M608" s="174"/>
      <c r="N608" s="169"/>
      <c r="O608" s="169"/>
      <c r="P608" s="174"/>
      <c r="Q608" s="169"/>
      <c r="R608" s="169"/>
      <c r="S608" s="174"/>
      <c r="T608" s="169"/>
      <c r="U608" s="169"/>
      <c r="V608" s="174"/>
      <c r="W608" s="169"/>
      <c r="X608" s="169"/>
      <c r="Y608" s="174"/>
      <c r="Z608" s="169"/>
      <c r="AA608" s="169"/>
      <c r="AB608" s="174"/>
      <c r="AC608" s="187"/>
      <c r="AD608" s="169"/>
      <c r="AE608" s="174"/>
      <c r="AF608" s="187"/>
      <c r="AG608" s="169"/>
      <c r="AH608" s="174"/>
      <c r="AI608" s="187"/>
      <c r="AJ608" s="169"/>
      <c r="AK608" s="174"/>
      <c r="AL608" s="187">
        <v>6.28</v>
      </c>
      <c r="AM608" s="187">
        <v>6.28</v>
      </c>
      <c r="AN608" s="174"/>
      <c r="AO608" s="187">
        <f>10-6.28-3.72</f>
        <v>0</v>
      </c>
      <c r="AP608" s="169"/>
      <c r="AQ608" s="174"/>
      <c r="AR608" s="209"/>
    </row>
    <row r="609" spans="1:44" s="116" customFormat="1" ht="22.25" customHeight="1" x14ac:dyDescent="0.3">
      <c r="A609" s="307" t="s">
        <v>408</v>
      </c>
      <c r="B609" s="310" t="s">
        <v>404</v>
      </c>
      <c r="C609" s="310" t="s">
        <v>438</v>
      </c>
      <c r="D609" s="176" t="s">
        <v>41</v>
      </c>
      <c r="E609" s="170">
        <f t="shared" si="1616"/>
        <v>13.257000000000001</v>
      </c>
      <c r="F609" s="208">
        <f t="shared" si="1617"/>
        <v>13.256</v>
      </c>
      <c r="G609" s="170">
        <f t="shared" si="1620"/>
        <v>99.992456815267388</v>
      </c>
      <c r="H609" s="170">
        <f>H610+H611+H612+H614</f>
        <v>0</v>
      </c>
      <c r="I609" s="170">
        <f t="shared" ref="I609:AQ609" si="1623">I610+I611+I612+I614</f>
        <v>0</v>
      </c>
      <c r="J609" s="170">
        <f t="shared" si="1623"/>
        <v>0</v>
      </c>
      <c r="K609" s="170">
        <f t="shared" si="1623"/>
        <v>0</v>
      </c>
      <c r="L609" s="170">
        <f t="shared" si="1623"/>
        <v>0</v>
      </c>
      <c r="M609" s="170">
        <f t="shared" si="1623"/>
        <v>0</v>
      </c>
      <c r="N609" s="170">
        <f t="shared" si="1623"/>
        <v>0</v>
      </c>
      <c r="O609" s="170">
        <f t="shared" si="1623"/>
        <v>0</v>
      </c>
      <c r="P609" s="170">
        <f t="shared" si="1623"/>
        <v>0</v>
      </c>
      <c r="Q609" s="170">
        <f t="shared" si="1623"/>
        <v>0</v>
      </c>
      <c r="R609" s="170">
        <f t="shared" si="1623"/>
        <v>0</v>
      </c>
      <c r="S609" s="170">
        <f t="shared" si="1623"/>
        <v>0</v>
      </c>
      <c r="T609" s="170">
        <f t="shared" si="1623"/>
        <v>0</v>
      </c>
      <c r="U609" s="170">
        <f t="shared" si="1623"/>
        <v>0</v>
      </c>
      <c r="V609" s="170">
        <f t="shared" si="1623"/>
        <v>0</v>
      </c>
      <c r="W609" s="170">
        <f t="shared" si="1623"/>
        <v>0</v>
      </c>
      <c r="X609" s="170">
        <f t="shared" si="1623"/>
        <v>0</v>
      </c>
      <c r="Y609" s="170">
        <f t="shared" si="1623"/>
        <v>0</v>
      </c>
      <c r="Z609" s="170">
        <f t="shared" si="1623"/>
        <v>0</v>
      </c>
      <c r="AA609" s="170">
        <f t="shared" si="1623"/>
        <v>0</v>
      </c>
      <c r="AB609" s="170">
        <f t="shared" si="1623"/>
        <v>0</v>
      </c>
      <c r="AC609" s="170">
        <f t="shared" si="1623"/>
        <v>0</v>
      </c>
      <c r="AD609" s="170">
        <f t="shared" si="1623"/>
        <v>0</v>
      </c>
      <c r="AE609" s="170">
        <f t="shared" si="1623"/>
        <v>0</v>
      </c>
      <c r="AF609" s="170">
        <f t="shared" si="1623"/>
        <v>0</v>
      </c>
      <c r="AG609" s="170">
        <f t="shared" si="1623"/>
        <v>0</v>
      </c>
      <c r="AH609" s="170">
        <f t="shared" si="1623"/>
        <v>0</v>
      </c>
      <c r="AI609" s="170">
        <f t="shared" si="1623"/>
        <v>0</v>
      </c>
      <c r="AJ609" s="170">
        <f t="shared" si="1623"/>
        <v>0</v>
      </c>
      <c r="AK609" s="170">
        <f t="shared" si="1623"/>
        <v>0</v>
      </c>
      <c r="AL609" s="170">
        <f t="shared" si="1623"/>
        <v>13.256</v>
      </c>
      <c r="AM609" s="170">
        <f t="shared" si="1623"/>
        <v>13.256</v>
      </c>
      <c r="AN609" s="170">
        <f t="shared" si="1623"/>
        <v>0</v>
      </c>
      <c r="AO609" s="170">
        <f t="shared" si="1623"/>
        <v>1.000000000000334E-3</v>
      </c>
      <c r="AP609" s="170">
        <f t="shared" si="1623"/>
        <v>0</v>
      </c>
      <c r="AQ609" s="170">
        <f t="shared" si="1623"/>
        <v>0</v>
      </c>
      <c r="AR609" s="313"/>
    </row>
    <row r="610" spans="1:44" x14ac:dyDescent="0.3">
      <c r="A610" s="308"/>
      <c r="B610" s="311"/>
      <c r="C610" s="311"/>
      <c r="D610" s="172" t="s">
        <v>37</v>
      </c>
      <c r="E610" s="170">
        <f t="shared" si="1616"/>
        <v>0</v>
      </c>
      <c r="F610" s="208">
        <f t="shared" si="1617"/>
        <v>0</v>
      </c>
      <c r="G610" s="170" t="e">
        <f t="shared" si="1620"/>
        <v>#DIV/0!</v>
      </c>
      <c r="H610" s="169"/>
      <c r="I610" s="169"/>
      <c r="J610" s="174"/>
      <c r="K610" s="169"/>
      <c r="L610" s="169"/>
      <c r="M610" s="174"/>
      <c r="N610" s="169"/>
      <c r="O610" s="169"/>
      <c r="P610" s="174"/>
      <c r="Q610" s="169"/>
      <c r="R610" s="169"/>
      <c r="S610" s="174"/>
      <c r="T610" s="169"/>
      <c r="U610" s="169"/>
      <c r="V610" s="174"/>
      <c r="W610" s="169"/>
      <c r="X610" s="169"/>
      <c r="Y610" s="174"/>
      <c r="Z610" s="169"/>
      <c r="AA610" s="169"/>
      <c r="AB610" s="174"/>
      <c r="AC610" s="169"/>
      <c r="AD610" s="169"/>
      <c r="AE610" s="174"/>
      <c r="AF610" s="169"/>
      <c r="AG610" s="169"/>
      <c r="AH610" s="174"/>
      <c r="AI610" s="169"/>
      <c r="AJ610" s="169"/>
      <c r="AK610" s="169"/>
      <c r="AL610" s="169"/>
      <c r="AM610" s="169"/>
      <c r="AN610" s="174"/>
      <c r="AO610" s="169"/>
      <c r="AP610" s="169"/>
      <c r="AQ610" s="174"/>
      <c r="AR610" s="313"/>
    </row>
    <row r="611" spans="1:44" ht="31.15" customHeight="1" x14ac:dyDescent="0.3">
      <c r="A611" s="308"/>
      <c r="B611" s="311"/>
      <c r="C611" s="311"/>
      <c r="D611" s="172" t="s">
        <v>2</v>
      </c>
      <c r="E611" s="170">
        <f t="shared" si="1616"/>
        <v>0</v>
      </c>
      <c r="F611" s="208">
        <f t="shared" si="1617"/>
        <v>0</v>
      </c>
      <c r="G611" s="170" t="e">
        <f t="shared" si="1620"/>
        <v>#DIV/0!</v>
      </c>
      <c r="H611" s="169"/>
      <c r="I611" s="169"/>
      <c r="J611" s="174"/>
      <c r="K611" s="169"/>
      <c r="L611" s="169"/>
      <c r="M611" s="174"/>
      <c r="N611" s="169"/>
      <c r="O611" s="169"/>
      <c r="P611" s="174"/>
      <c r="Q611" s="169"/>
      <c r="R611" s="169"/>
      <c r="S611" s="174"/>
      <c r="T611" s="169"/>
      <c r="U611" s="169"/>
      <c r="V611" s="174"/>
      <c r="W611" s="169"/>
      <c r="X611" s="169"/>
      <c r="Y611" s="174"/>
      <c r="Z611" s="169"/>
      <c r="AA611" s="169"/>
      <c r="AB611" s="174"/>
      <c r="AC611" s="169"/>
      <c r="AD611" s="169"/>
      <c r="AE611" s="174"/>
      <c r="AF611" s="169"/>
      <c r="AG611" s="169"/>
      <c r="AH611" s="174"/>
      <c r="AI611" s="169"/>
      <c r="AJ611" s="169"/>
      <c r="AK611" s="174"/>
      <c r="AL611" s="169"/>
      <c r="AM611" s="169"/>
      <c r="AN611" s="174"/>
      <c r="AO611" s="169"/>
      <c r="AP611" s="169"/>
      <c r="AQ611" s="174"/>
      <c r="AR611" s="313"/>
    </row>
    <row r="612" spans="1:44" ht="37.6" customHeight="1" x14ac:dyDescent="0.3">
      <c r="A612" s="308"/>
      <c r="B612" s="311"/>
      <c r="C612" s="311"/>
      <c r="D612" s="192" t="s">
        <v>449</v>
      </c>
      <c r="E612" s="170">
        <f t="shared" si="1616"/>
        <v>1.0010000000000003</v>
      </c>
      <c r="F612" s="208">
        <f t="shared" si="1617"/>
        <v>1</v>
      </c>
      <c r="G612" s="170">
        <f t="shared" si="1620"/>
        <v>99.900099900099875</v>
      </c>
      <c r="H612" s="169"/>
      <c r="I612" s="169"/>
      <c r="J612" s="174"/>
      <c r="K612" s="169"/>
      <c r="L612" s="169"/>
      <c r="M612" s="174"/>
      <c r="N612" s="169"/>
      <c r="O612" s="169"/>
      <c r="P612" s="174"/>
      <c r="Q612" s="169"/>
      <c r="R612" s="169"/>
      <c r="S612" s="174"/>
      <c r="T612" s="169"/>
      <c r="U612" s="169"/>
      <c r="V612" s="174"/>
      <c r="W612" s="169"/>
      <c r="X612" s="169"/>
      <c r="Y612" s="174"/>
      <c r="Z612" s="169"/>
      <c r="AA612" s="169"/>
      <c r="AB612" s="174"/>
      <c r="AC612" s="187"/>
      <c r="AD612" s="169"/>
      <c r="AE612" s="174"/>
      <c r="AF612" s="187"/>
      <c r="AG612" s="169"/>
      <c r="AH612" s="174"/>
      <c r="AI612" s="187"/>
      <c r="AJ612" s="169"/>
      <c r="AK612" s="174"/>
      <c r="AL612" s="187">
        <v>1</v>
      </c>
      <c r="AM612" s="187">
        <v>1</v>
      </c>
      <c r="AN612" s="174"/>
      <c r="AO612" s="187">
        <f>7-1-5.999</f>
        <v>1.000000000000334E-3</v>
      </c>
      <c r="AP612" s="169"/>
      <c r="AQ612" s="174"/>
      <c r="AR612" s="313"/>
    </row>
    <row r="613" spans="1:44" ht="30.05" customHeight="1" x14ac:dyDescent="0.25">
      <c r="A613" s="308"/>
      <c r="B613" s="311"/>
      <c r="C613" s="311"/>
      <c r="D613" s="173" t="s">
        <v>272</v>
      </c>
      <c r="E613" s="170">
        <f t="shared" ref="E613:E637" si="1624">H613+K613+N613+Q613+T613+W613+Z613+AC613+AF613+AI613+AL613+AO613</f>
        <v>0</v>
      </c>
      <c r="F613" s="208">
        <f t="shared" ref="F613:F637" si="1625">I613+L613+O613+R613+U613+X613+AA613+AD613+AG613+AJ613+AM613+AP613</f>
        <v>0</v>
      </c>
      <c r="G613" s="170" t="e">
        <f t="shared" si="1620"/>
        <v>#DIV/0!</v>
      </c>
      <c r="H613" s="169"/>
      <c r="I613" s="169"/>
      <c r="J613" s="174"/>
      <c r="K613" s="169"/>
      <c r="L613" s="169"/>
      <c r="M613" s="174"/>
      <c r="N613" s="169"/>
      <c r="O613" s="169"/>
      <c r="P613" s="174"/>
      <c r="Q613" s="169"/>
      <c r="R613" s="169"/>
      <c r="S613" s="174"/>
      <c r="T613" s="169"/>
      <c r="U613" s="169"/>
      <c r="V613" s="174"/>
      <c r="W613" s="169"/>
      <c r="X613" s="169"/>
      <c r="Y613" s="174"/>
      <c r="Z613" s="169"/>
      <c r="AA613" s="169"/>
      <c r="AB613" s="174"/>
      <c r="AC613" s="187"/>
      <c r="AD613" s="169"/>
      <c r="AE613" s="174"/>
      <c r="AF613" s="187"/>
      <c r="AG613" s="169"/>
      <c r="AH613" s="174"/>
      <c r="AI613" s="187"/>
      <c r="AJ613" s="169"/>
      <c r="AK613" s="174"/>
      <c r="AL613" s="187"/>
      <c r="AM613" s="169"/>
      <c r="AN613" s="174"/>
      <c r="AO613" s="187"/>
      <c r="AP613" s="169"/>
      <c r="AQ613" s="174"/>
      <c r="AR613" s="313"/>
    </row>
    <row r="614" spans="1:44" ht="30.05" customHeight="1" x14ac:dyDescent="0.3">
      <c r="A614" s="309"/>
      <c r="B614" s="312"/>
      <c r="C614" s="312"/>
      <c r="D614" s="192" t="s">
        <v>439</v>
      </c>
      <c r="E614" s="170">
        <f t="shared" si="1624"/>
        <v>12.256</v>
      </c>
      <c r="F614" s="208">
        <f t="shared" si="1625"/>
        <v>12.256</v>
      </c>
      <c r="G614" s="170">
        <f t="shared" si="1620"/>
        <v>100</v>
      </c>
      <c r="H614" s="169"/>
      <c r="I614" s="169"/>
      <c r="J614" s="174"/>
      <c r="K614" s="169"/>
      <c r="L614" s="169"/>
      <c r="M614" s="174"/>
      <c r="N614" s="169"/>
      <c r="O614" s="169"/>
      <c r="P614" s="174"/>
      <c r="Q614" s="169"/>
      <c r="R614" s="169"/>
      <c r="S614" s="174"/>
      <c r="T614" s="169"/>
      <c r="U614" s="169"/>
      <c r="V614" s="174"/>
      <c r="W614" s="169"/>
      <c r="X614" s="169"/>
      <c r="Y614" s="174"/>
      <c r="Z614" s="169"/>
      <c r="AA614" s="169"/>
      <c r="AB614" s="174"/>
      <c r="AC614" s="187"/>
      <c r="AD614" s="169"/>
      <c r="AE614" s="174"/>
      <c r="AF614" s="187"/>
      <c r="AG614" s="169"/>
      <c r="AH614" s="174"/>
      <c r="AI614" s="187"/>
      <c r="AJ614" s="169"/>
      <c r="AK614" s="174"/>
      <c r="AL614" s="187">
        <v>12.256</v>
      </c>
      <c r="AM614" s="187">
        <v>12.256</v>
      </c>
      <c r="AN614" s="174"/>
      <c r="AO614" s="187">
        <f>10-12.256+2.256</f>
        <v>0</v>
      </c>
      <c r="AP614" s="169"/>
      <c r="AQ614" s="174"/>
      <c r="AR614" s="209"/>
    </row>
    <row r="615" spans="1:44" s="116" customFormat="1" ht="22.25" customHeight="1" x14ac:dyDescent="0.3">
      <c r="A615" s="307" t="s">
        <v>409</v>
      </c>
      <c r="B615" s="310" t="s">
        <v>405</v>
      </c>
      <c r="C615" s="310" t="s">
        <v>438</v>
      </c>
      <c r="D615" s="176" t="s">
        <v>41</v>
      </c>
      <c r="E615" s="170">
        <f t="shared" si="1624"/>
        <v>5297.55818</v>
      </c>
      <c r="F615" s="208">
        <f t="shared" si="1625"/>
        <v>4099.6836499999999</v>
      </c>
      <c r="G615" s="170">
        <f t="shared" si="1620"/>
        <v>77.38817603698314</v>
      </c>
      <c r="H615" s="170">
        <f>H616+H617+H618+H620</f>
        <v>0</v>
      </c>
      <c r="I615" s="170">
        <f t="shared" ref="I615:AQ615" si="1626">I616+I617+I618+I620</f>
        <v>0</v>
      </c>
      <c r="J615" s="170">
        <f t="shared" si="1626"/>
        <v>0</v>
      </c>
      <c r="K615" s="170">
        <f t="shared" si="1626"/>
        <v>0</v>
      </c>
      <c r="L615" s="170">
        <f t="shared" si="1626"/>
        <v>0</v>
      </c>
      <c r="M615" s="170">
        <f t="shared" si="1626"/>
        <v>0</v>
      </c>
      <c r="N615" s="170">
        <f t="shared" si="1626"/>
        <v>0</v>
      </c>
      <c r="O615" s="170">
        <f t="shared" si="1626"/>
        <v>0</v>
      </c>
      <c r="P615" s="170">
        <f t="shared" si="1626"/>
        <v>0</v>
      </c>
      <c r="Q615" s="170">
        <f t="shared" si="1626"/>
        <v>0</v>
      </c>
      <c r="R615" s="170">
        <f t="shared" si="1626"/>
        <v>0</v>
      </c>
      <c r="S615" s="170">
        <f t="shared" si="1626"/>
        <v>0</v>
      </c>
      <c r="T615" s="170">
        <f t="shared" si="1626"/>
        <v>0</v>
      </c>
      <c r="U615" s="170">
        <f t="shared" si="1626"/>
        <v>0</v>
      </c>
      <c r="V615" s="170">
        <f t="shared" si="1626"/>
        <v>0</v>
      </c>
      <c r="W615" s="170">
        <f t="shared" si="1626"/>
        <v>0</v>
      </c>
      <c r="X615" s="170">
        <f t="shared" si="1626"/>
        <v>0</v>
      </c>
      <c r="Y615" s="170">
        <f t="shared" si="1626"/>
        <v>0</v>
      </c>
      <c r="Z615" s="170">
        <f t="shared" si="1626"/>
        <v>0</v>
      </c>
      <c r="AA615" s="170">
        <f t="shared" si="1626"/>
        <v>0</v>
      </c>
      <c r="AB615" s="170">
        <f t="shared" si="1626"/>
        <v>0</v>
      </c>
      <c r="AC615" s="170">
        <f t="shared" si="1626"/>
        <v>0</v>
      </c>
      <c r="AD615" s="170">
        <f t="shared" si="1626"/>
        <v>0</v>
      </c>
      <c r="AE615" s="170">
        <f t="shared" si="1626"/>
        <v>0</v>
      </c>
      <c r="AF615" s="170">
        <f t="shared" si="1626"/>
        <v>0</v>
      </c>
      <c r="AG615" s="170">
        <f t="shared" si="1626"/>
        <v>0</v>
      </c>
      <c r="AH615" s="170">
        <f t="shared" si="1626"/>
        <v>0</v>
      </c>
      <c r="AI615" s="170">
        <f t="shared" si="1626"/>
        <v>0</v>
      </c>
      <c r="AJ615" s="170">
        <f t="shared" si="1626"/>
        <v>0</v>
      </c>
      <c r="AK615" s="170">
        <f t="shared" si="1626"/>
        <v>0</v>
      </c>
      <c r="AL615" s="170">
        <f t="shared" si="1626"/>
        <v>0</v>
      </c>
      <c r="AM615" s="170">
        <f t="shared" si="1626"/>
        <v>0</v>
      </c>
      <c r="AN615" s="170">
        <f t="shared" si="1626"/>
        <v>0</v>
      </c>
      <c r="AO615" s="170">
        <f t="shared" si="1626"/>
        <v>5297.55818</v>
      </c>
      <c r="AP615" s="170">
        <f t="shared" si="1626"/>
        <v>4099.6836499999999</v>
      </c>
      <c r="AQ615" s="170">
        <f t="shared" si="1626"/>
        <v>0</v>
      </c>
      <c r="AR615" s="313"/>
    </row>
    <row r="616" spans="1:44" x14ac:dyDescent="0.3">
      <c r="A616" s="308"/>
      <c r="B616" s="311"/>
      <c r="C616" s="311"/>
      <c r="D616" s="172" t="s">
        <v>37</v>
      </c>
      <c r="E616" s="170">
        <f t="shared" si="1624"/>
        <v>605.31128000000001</v>
      </c>
      <c r="F616" s="208">
        <f t="shared" si="1625"/>
        <v>605.31128000000001</v>
      </c>
      <c r="G616" s="170">
        <f t="shared" si="1620"/>
        <v>100</v>
      </c>
      <c r="H616" s="169"/>
      <c r="I616" s="169"/>
      <c r="J616" s="174"/>
      <c r="K616" s="169"/>
      <c r="L616" s="169"/>
      <c r="M616" s="174"/>
      <c r="N616" s="169"/>
      <c r="O616" s="169"/>
      <c r="P616" s="174"/>
      <c r="Q616" s="169"/>
      <c r="R616" s="169"/>
      <c r="S616" s="174"/>
      <c r="T616" s="169"/>
      <c r="U616" s="169"/>
      <c r="V616" s="174"/>
      <c r="W616" s="169"/>
      <c r="X616" s="169"/>
      <c r="Y616" s="174"/>
      <c r="Z616" s="169"/>
      <c r="AA616" s="169"/>
      <c r="AB616" s="174"/>
      <c r="AC616" s="169"/>
      <c r="AD616" s="169"/>
      <c r="AE616" s="174"/>
      <c r="AF616" s="169"/>
      <c r="AG616" s="169"/>
      <c r="AH616" s="174"/>
      <c r="AI616" s="169"/>
      <c r="AJ616" s="169"/>
      <c r="AK616" s="169"/>
      <c r="AL616" s="169"/>
      <c r="AM616" s="169"/>
      <c r="AN616" s="174"/>
      <c r="AO616" s="235">
        <f>300+305.3627-0.05142</f>
        <v>605.31128000000001</v>
      </c>
      <c r="AP616" s="235">
        <f>300+305.3627-0.05142</f>
        <v>605.31128000000001</v>
      </c>
      <c r="AQ616" s="174"/>
      <c r="AR616" s="313"/>
    </row>
    <row r="617" spans="1:44" ht="31.15" customHeight="1" x14ac:dyDescent="0.3">
      <c r="A617" s="308"/>
      <c r="B617" s="311"/>
      <c r="C617" s="311"/>
      <c r="D617" s="172" t="s">
        <v>2</v>
      </c>
      <c r="E617" s="170">
        <f t="shared" si="1624"/>
        <v>946.76891999999998</v>
      </c>
      <c r="F617" s="208">
        <f t="shared" si="1625"/>
        <v>946.76891999999998</v>
      </c>
      <c r="G617" s="170">
        <f t="shared" si="1620"/>
        <v>100</v>
      </c>
      <c r="H617" s="169"/>
      <c r="I617" s="169"/>
      <c r="J617" s="174"/>
      <c r="K617" s="169"/>
      <c r="L617" s="169"/>
      <c r="M617" s="174"/>
      <c r="N617" s="169"/>
      <c r="O617" s="169"/>
      <c r="P617" s="174"/>
      <c r="Q617" s="169"/>
      <c r="R617" s="169"/>
      <c r="S617" s="174"/>
      <c r="T617" s="169"/>
      <c r="U617" s="169"/>
      <c r="V617" s="174"/>
      <c r="W617" s="169"/>
      <c r="X617" s="169"/>
      <c r="Y617" s="174"/>
      <c r="Z617" s="169"/>
      <c r="AA617" s="169"/>
      <c r="AB617" s="174"/>
      <c r="AC617" s="169"/>
      <c r="AD617" s="169"/>
      <c r="AE617" s="174"/>
      <c r="AF617" s="169"/>
      <c r="AG617" s="169"/>
      <c r="AH617" s="174"/>
      <c r="AI617" s="169"/>
      <c r="AJ617" s="169"/>
      <c r="AK617" s="174"/>
      <c r="AL617" s="169"/>
      <c r="AM617" s="169"/>
      <c r="AN617" s="174"/>
      <c r="AO617" s="235">
        <f>400+546.8391-0.07018</f>
        <v>946.76891999999998</v>
      </c>
      <c r="AP617" s="235">
        <f>400+546.8391-0.07018</f>
        <v>946.76891999999998</v>
      </c>
      <c r="AQ617" s="174"/>
      <c r="AR617" s="313"/>
    </row>
    <row r="618" spans="1:44" ht="39.799999999999997" customHeight="1" x14ac:dyDescent="0.3">
      <c r="A618" s="308"/>
      <c r="B618" s="311"/>
      <c r="C618" s="311"/>
      <c r="D618" s="192" t="s">
        <v>449</v>
      </c>
      <c r="E618" s="170">
        <f t="shared" si="1624"/>
        <v>3635.4779800000006</v>
      </c>
      <c r="F618" s="208">
        <f t="shared" si="1625"/>
        <v>2437.6034500000001</v>
      </c>
      <c r="G618" s="170">
        <f t="shared" si="1620"/>
        <v>67.050425374877392</v>
      </c>
      <c r="H618" s="169"/>
      <c r="I618" s="169"/>
      <c r="J618" s="174"/>
      <c r="K618" s="169"/>
      <c r="L618" s="169"/>
      <c r="M618" s="174"/>
      <c r="N618" s="169"/>
      <c r="O618" s="169"/>
      <c r="P618" s="174"/>
      <c r="Q618" s="169"/>
      <c r="R618" s="169"/>
      <c r="S618" s="174"/>
      <c r="T618" s="169"/>
      <c r="U618" s="169"/>
      <c r="V618" s="174"/>
      <c r="W618" s="169"/>
      <c r="X618" s="169"/>
      <c r="Y618" s="174"/>
      <c r="Z618" s="169"/>
      <c r="AA618" s="169"/>
      <c r="AB618" s="174"/>
      <c r="AC618" s="187"/>
      <c r="AD618" s="169"/>
      <c r="AE618" s="174"/>
      <c r="AF618" s="169"/>
      <c r="AG618" s="169"/>
      <c r="AH618" s="174"/>
      <c r="AI618" s="169"/>
      <c r="AJ618" s="169"/>
      <c r="AK618" s="174"/>
      <c r="AL618" s="169"/>
      <c r="AM618" s="169"/>
      <c r="AN618" s="174"/>
      <c r="AO618" s="169">
        <f>2000+40.1+2330.5-735.12202</f>
        <v>3635.4779800000006</v>
      </c>
      <c r="AP618" s="223">
        <f>2049.5834+388.02005</f>
        <v>2437.6034500000001</v>
      </c>
      <c r="AQ618" s="174"/>
      <c r="AR618" s="313"/>
    </row>
    <row r="619" spans="1:44" ht="30.05" customHeight="1" x14ac:dyDescent="0.25">
      <c r="A619" s="308"/>
      <c r="B619" s="311"/>
      <c r="C619" s="311"/>
      <c r="D619" s="173" t="s">
        <v>272</v>
      </c>
      <c r="E619" s="170">
        <f t="shared" si="1624"/>
        <v>0</v>
      </c>
      <c r="F619" s="208">
        <f t="shared" si="1625"/>
        <v>0</v>
      </c>
      <c r="G619" s="170" t="e">
        <f t="shared" si="1620"/>
        <v>#DIV/0!</v>
      </c>
      <c r="H619" s="169"/>
      <c r="I619" s="169"/>
      <c r="J619" s="174"/>
      <c r="K619" s="169"/>
      <c r="L619" s="169"/>
      <c r="M619" s="174"/>
      <c r="N619" s="169"/>
      <c r="O619" s="169"/>
      <c r="P619" s="174"/>
      <c r="Q619" s="169"/>
      <c r="R619" s="169"/>
      <c r="S619" s="174"/>
      <c r="T619" s="169"/>
      <c r="U619" s="169"/>
      <c r="V619" s="174"/>
      <c r="W619" s="169"/>
      <c r="X619" s="169"/>
      <c r="Y619" s="174"/>
      <c r="Z619" s="169"/>
      <c r="AA619" s="169"/>
      <c r="AB619" s="174"/>
      <c r="AC619" s="187"/>
      <c r="AD619" s="169"/>
      <c r="AE619" s="174"/>
      <c r="AF619" s="169"/>
      <c r="AG619" s="169"/>
      <c r="AH619" s="174"/>
      <c r="AI619" s="169"/>
      <c r="AJ619" s="169"/>
      <c r="AK619" s="174"/>
      <c r="AL619" s="169"/>
      <c r="AM619" s="169"/>
      <c r="AN619" s="174"/>
      <c r="AO619" s="169"/>
      <c r="AP619" s="169"/>
      <c r="AQ619" s="174"/>
      <c r="AR619" s="313"/>
    </row>
    <row r="620" spans="1:44" ht="44.3" customHeight="1" x14ac:dyDescent="0.3">
      <c r="A620" s="309"/>
      <c r="B620" s="312"/>
      <c r="C620" s="312"/>
      <c r="D620" s="192" t="s">
        <v>439</v>
      </c>
      <c r="E620" s="170">
        <f t="shared" si="1624"/>
        <v>110</v>
      </c>
      <c r="F620" s="208">
        <f t="shared" si="1625"/>
        <v>110</v>
      </c>
      <c r="G620" s="170">
        <f t="shared" si="1620"/>
        <v>100</v>
      </c>
      <c r="H620" s="169"/>
      <c r="I620" s="169"/>
      <c r="J620" s="174"/>
      <c r="K620" s="169"/>
      <c r="L620" s="169"/>
      <c r="M620" s="174"/>
      <c r="N620" s="169"/>
      <c r="O620" s="169"/>
      <c r="P620" s="174"/>
      <c r="Q620" s="169"/>
      <c r="R620" s="169"/>
      <c r="S620" s="174"/>
      <c r="T620" s="169"/>
      <c r="U620" s="169"/>
      <c r="V620" s="174"/>
      <c r="W620" s="169"/>
      <c r="X620" s="169"/>
      <c r="Y620" s="174"/>
      <c r="Z620" s="169"/>
      <c r="AA620" s="169"/>
      <c r="AB620" s="174"/>
      <c r="AC620" s="187"/>
      <c r="AD620" s="169"/>
      <c r="AE620" s="174"/>
      <c r="AF620" s="187"/>
      <c r="AG620" s="169"/>
      <c r="AH620" s="174"/>
      <c r="AI620" s="187"/>
      <c r="AJ620" s="169"/>
      <c r="AK620" s="174"/>
      <c r="AL620" s="187"/>
      <c r="AM620" s="169"/>
      <c r="AN620" s="174"/>
      <c r="AO620" s="187">
        <v>110</v>
      </c>
      <c r="AP620" s="187">
        <v>110</v>
      </c>
      <c r="AQ620" s="174"/>
      <c r="AR620" s="209"/>
    </row>
    <row r="621" spans="1:44" s="116" customFormat="1" ht="22.25" hidden="1" customHeight="1" x14ac:dyDescent="0.3">
      <c r="A621" s="307"/>
      <c r="B621" s="310"/>
      <c r="C621" s="310" t="s">
        <v>438</v>
      </c>
      <c r="D621" s="176" t="s">
        <v>41</v>
      </c>
      <c r="E621" s="170">
        <f t="shared" ref="E621:E626" si="1627">H621+K621+N621+Q621+T621+W621+Z621+AC621+AF621+AI621+AL621+AO621</f>
        <v>0</v>
      </c>
      <c r="F621" s="208">
        <f t="shared" ref="F621:F626" si="1628">I621+L621+O621+R621+U621+X621+AA621+AD621+AG621+AJ621+AM621+AP621</f>
        <v>0</v>
      </c>
      <c r="G621" s="170" t="e">
        <f t="shared" ref="G621:G626" si="1629">F621/E621*100</f>
        <v>#DIV/0!</v>
      </c>
      <c r="H621" s="170">
        <f>H622+H623+H624+H626</f>
        <v>0</v>
      </c>
      <c r="I621" s="170">
        <f t="shared" ref="I621:AQ621" si="1630">I622+I623+I624+I626</f>
        <v>0</v>
      </c>
      <c r="J621" s="170">
        <f t="shared" si="1630"/>
        <v>0</v>
      </c>
      <c r="K621" s="170">
        <f t="shared" si="1630"/>
        <v>0</v>
      </c>
      <c r="L621" s="170">
        <f t="shared" si="1630"/>
        <v>0</v>
      </c>
      <c r="M621" s="170">
        <f t="shared" si="1630"/>
        <v>0</v>
      </c>
      <c r="N621" s="170">
        <f t="shared" si="1630"/>
        <v>0</v>
      </c>
      <c r="O621" s="170">
        <f t="shared" si="1630"/>
        <v>0</v>
      </c>
      <c r="P621" s="170">
        <f t="shared" si="1630"/>
        <v>0</v>
      </c>
      <c r="Q621" s="170">
        <f t="shared" si="1630"/>
        <v>0</v>
      </c>
      <c r="R621" s="170">
        <f t="shared" si="1630"/>
        <v>0</v>
      </c>
      <c r="S621" s="170">
        <f t="shared" si="1630"/>
        <v>0</v>
      </c>
      <c r="T621" s="170">
        <f t="shared" si="1630"/>
        <v>0</v>
      </c>
      <c r="U621" s="170">
        <f t="shared" si="1630"/>
        <v>0</v>
      </c>
      <c r="V621" s="170">
        <f t="shared" si="1630"/>
        <v>0</v>
      </c>
      <c r="W621" s="170">
        <f t="shared" si="1630"/>
        <v>0</v>
      </c>
      <c r="X621" s="170">
        <f t="shared" si="1630"/>
        <v>0</v>
      </c>
      <c r="Y621" s="170">
        <f t="shared" si="1630"/>
        <v>0</v>
      </c>
      <c r="Z621" s="170">
        <f t="shared" si="1630"/>
        <v>0</v>
      </c>
      <c r="AA621" s="170">
        <f t="shared" si="1630"/>
        <v>0</v>
      </c>
      <c r="AB621" s="170">
        <f t="shared" si="1630"/>
        <v>0</v>
      </c>
      <c r="AC621" s="170">
        <f t="shared" si="1630"/>
        <v>0</v>
      </c>
      <c r="AD621" s="170">
        <f t="shared" si="1630"/>
        <v>0</v>
      </c>
      <c r="AE621" s="170">
        <f t="shared" si="1630"/>
        <v>0</v>
      </c>
      <c r="AF621" s="170">
        <f t="shared" si="1630"/>
        <v>0</v>
      </c>
      <c r="AG621" s="170">
        <f t="shared" si="1630"/>
        <v>0</v>
      </c>
      <c r="AH621" s="170">
        <f t="shared" si="1630"/>
        <v>0</v>
      </c>
      <c r="AI621" s="170">
        <f t="shared" si="1630"/>
        <v>0</v>
      </c>
      <c r="AJ621" s="170">
        <f t="shared" si="1630"/>
        <v>0</v>
      </c>
      <c r="AK621" s="170">
        <f t="shared" si="1630"/>
        <v>0</v>
      </c>
      <c r="AL621" s="170">
        <f t="shared" si="1630"/>
        <v>0</v>
      </c>
      <c r="AM621" s="170">
        <f t="shared" si="1630"/>
        <v>0</v>
      </c>
      <c r="AN621" s="170">
        <f t="shared" si="1630"/>
        <v>0</v>
      </c>
      <c r="AO621" s="170">
        <f t="shared" si="1630"/>
        <v>0</v>
      </c>
      <c r="AP621" s="170">
        <f t="shared" si="1630"/>
        <v>0</v>
      </c>
      <c r="AQ621" s="170">
        <f t="shared" si="1630"/>
        <v>0</v>
      </c>
      <c r="AR621" s="313"/>
    </row>
    <row r="622" spans="1:44" hidden="1" x14ac:dyDescent="0.3">
      <c r="A622" s="308"/>
      <c r="B622" s="311"/>
      <c r="C622" s="311"/>
      <c r="D622" s="172" t="s">
        <v>37</v>
      </c>
      <c r="E622" s="170">
        <f t="shared" si="1627"/>
        <v>0</v>
      </c>
      <c r="F622" s="208">
        <f t="shared" si="1628"/>
        <v>0</v>
      </c>
      <c r="G622" s="170" t="e">
        <f t="shared" si="1629"/>
        <v>#DIV/0!</v>
      </c>
      <c r="H622" s="169">
        <f>+H628</f>
        <v>0</v>
      </c>
      <c r="I622" s="169"/>
      <c r="J622" s="174"/>
      <c r="K622" s="169"/>
      <c r="L622" s="169"/>
      <c r="M622" s="174"/>
      <c r="N622" s="169"/>
      <c r="O622" s="169"/>
      <c r="P622" s="174"/>
      <c r="Q622" s="169"/>
      <c r="R622" s="169"/>
      <c r="S622" s="174"/>
      <c r="T622" s="169"/>
      <c r="U622" s="169"/>
      <c r="V622" s="174"/>
      <c r="W622" s="169"/>
      <c r="X622" s="169"/>
      <c r="Y622" s="174"/>
      <c r="Z622" s="169"/>
      <c r="AA622" s="169"/>
      <c r="AB622" s="174"/>
      <c r="AC622" s="169"/>
      <c r="AD622" s="169"/>
      <c r="AE622" s="174"/>
      <c r="AF622" s="169"/>
      <c r="AG622" s="169"/>
      <c r="AH622" s="174"/>
      <c r="AI622" s="169"/>
      <c r="AJ622" s="169"/>
      <c r="AK622" s="169"/>
      <c r="AL622" s="169"/>
      <c r="AM622" s="169"/>
      <c r="AN622" s="174"/>
      <c r="AO622" s="169"/>
      <c r="AP622" s="169"/>
      <c r="AQ622" s="174"/>
      <c r="AR622" s="313"/>
    </row>
    <row r="623" spans="1:44" ht="31.15" hidden="1" customHeight="1" x14ac:dyDescent="0.3">
      <c r="A623" s="308"/>
      <c r="B623" s="311"/>
      <c r="C623" s="311"/>
      <c r="D623" s="172" t="s">
        <v>2</v>
      </c>
      <c r="E623" s="170">
        <f t="shared" si="1627"/>
        <v>0</v>
      </c>
      <c r="F623" s="208">
        <f t="shared" si="1628"/>
        <v>0</v>
      </c>
      <c r="G623" s="170" t="e">
        <f t="shared" si="1629"/>
        <v>#DIV/0!</v>
      </c>
      <c r="H623" s="169"/>
      <c r="I623" s="169"/>
      <c r="J623" s="174"/>
      <c r="K623" s="169"/>
      <c r="L623" s="169"/>
      <c r="M623" s="174"/>
      <c r="N623" s="169"/>
      <c r="O623" s="169"/>
      <c r="P623" s="174"/>
      <c r="Q623" s="169"/>
      <c r="R623" s="169"/>
      <c r="S623" s="174"/>
      <c r="T623" s="169"/>
      <c r="U623" s="169"/>
      <c r="V623" s="174"/>
      <c r="W623" s="169"/>
      <c r="X623" s="169"/>
      <c r="Y623" s="174"/>
      <c r="Z623" s="169"/>
      <c r="AA623" s="169"/>
      <c r="AB623" s="174"/>
      <c r="AC623" s="169"/>
      <c r="AD623" s="169"/>
      <c r="AE623" s="174"/>
      <c r="AF623" s="169"/>
      <c r="AG623" s="169"/>
      <c r="AH623" s="174"/>
      <c r="AI623" s="169"/>
      <c r="AJ623" s="169"/>
      <c r="AK623" s="174"/>
      <c r="AL623" s="169"/>
      <c r="AM623" s="169"/>
      <c r="AN623" s="174"/>
      <c r="AO623" s="169"/>
      <c r="AP623" s="169"/>
      <c r="AQ623" s="174"/>
      <c r="AR623" s="313"/>
    </row>
    <row r="624" spans="1:44" ht="39.799999999999997" hidden="1" customHeight="1" x14ac:dyDescent="0.3">
      <c r="A624" s="308"/>
      <c r="B624" s="311"/>
      <c r="C624" s="311"/>
      <c r="D624" s="192" t="s">
        <v>449</v>
      </c>
      <c r="E624" s="170">
        <f t="shared" si="1627"/>
        <v>0</v>
      </c>
      <c r="F624" s="208">
        <f t="shared" si="1628"/>
        <v>0</v>
      </c>
      <c r="G624" s="170" t="e">
        <f t="shared" si="1629"/>
        <v>#DIV/0!</v>
      </c>
      <c r="H624" s="169"/>
      <c r="I624" s="169"/>
      <c r="J624" s="174"/>
      <c r="K624" s="169"/>
      <c r="L624" s="169"/>
      <c r="M624" s="174"/>
      <c r="N624" s="169"/>
      <c r="O624" s="169"/>
      <c r="P624" s="174"/>
      <c r="Q624" s="169"/>
      <c r="R624" s="169"/>
      <c r="S624" s="174"/>
      <c r="T624" s="169"/>
      <c r="U624" s="169"/>
      <c r="V624" s="174"/>
      <c r="W624" s="169"/>
      <c r="X624" s="169"/>
      <c r="Y624" s="174"/>
      <c r="Z624" s="169"/>
      <c r="AA624" s="169"/>
      <c r="AB624" s="174"/>
      <c r="AC624" s="187"/>
      <c r="AD624" s="169"/>
      <c r="AE624" s="174"/>
      <c r="AF624" s="169"/>
      <c r="AG624" s="169"/>
      <c r="AH624" s="174"/>
      <c r="AI624" s="169"/>
      <c r="AJ624" s="169"/>
      <c r="AK624" s="174"/>
      <c r="AL624" s="169"/>
      <c r="AM624" s="169"/>
      <c r="AN624" s="174"/>
      <c r="AO624" s="169"/>
      <c r="AP624" s="169"/>
      <c r="AQ624" s="174"/>
      <c r="AR624" s="313"/>
    </row>
    <row r="625" spans="1:44" ht="30.05" hidden="1" customHeight="1" x14ac:dyDescent="0.25">
      <c r="A625" s="308"/>
      <c r="B625" s="311"/>
      <c r="C625" s="311"/>
      <c r="D625" s="173" t="s">
        <v>272</v>
      </c>
      <c r="E625" s="170">
        <f t="shared" si="1627"/>
        <v>0</v>
      </c>
      <c r="F625" s="208">
        <f t="shared" si="1628"/>
        <v>0</v>
      </c>
      <c r="G625" s="170" t="e">
        <f t="shared" si="1629"/>
        <v>#DIV/0!</v>
      </c>
      <c r="H625" s="169"/>
      <c r="I625" s="169"/>
      <c r="J625" s="174"/>
      <c r="K625" s="169"/>
      <c r="L625" s="169"/>
      <c r="M625" s="174"/>
      <c r="N625" s="169"/>
      <c r="O625" s="169"/>
      <c r="P625" s="174"/>
      <c r="Q625" s="169"/>
      <c r="R625" s="169"/>
      <c r="S625" s="174"/>
      <c r="T625" s="169"/>
      <c r="U625" s="169"/>
      <c r="V625" s="174"/>
      <c r="W625" s="169"/>
      <c r="X625" s="169"/>
      <c r="Y625" s="174"/>
      <c r="Z625" s="169"/>
      <c r="AA625" s="169"/>
      <c r="AB625" s="174"/>
      <c r="AC625" s="187"/>
      <c r="AD625" s="169"/>
      <c r="AE625" s="174"/>
      <c r="AF625" s="169"/>
      <c r="AG625" s="169"/>
      <c r="AH625" s="174"/>
      <c r="AI625" s="169"/>
      <c r="AJ625" s="169"/>
      <c r="AK625" s="174"/>
      <c r="AL625" s="169"/>
      <c r="AM625" s="169"/>
      <c r="AN625" s="174"/>
      <c r="AO625" s="169"/>
      <c r="AP625" s="169"/>
      <c r="AQ625" s="174"/>
      <c r="AR625" s="313"/>
    </row>
    <row r="626" spans="1:44" ht="30.05" hidden="1" customHeight="1" x14ac:dyDescent="0.3">
      <c r="A626" s="309"/>
      <c r="B626" s="312"/>
      <c r="C626" s="312"/>
      <c r="D626" s="192" t="s">
        <v>439</v>
      </c>
      <c r="E626" s="170">
        <f t="shared" si="1627"/>
        <v>0</v>
      </c>
      <c r="F626" s="208">
        <f t="shared" si="1628"/>
        <v>0</v>
      </c>
      <c r="G626" s="170" t="e">
        <f t="shared" si="1629"/>
        <v>#DIV/0!</v>
      </c>
      <c r="H626" s="169"/>
      <c r="I626" s="169"/>
      <c r="J626" s="174"/>
      <c r="K626" s="169"/>
      <c r="L626" s="169"/>
      <c r="M626" s="174"/>
      <c r="N626" s="169"/>
      <c r="O626" s="169"/>
      <c r="P626" s="174"/>
      <c r="Q626" s="169"/>
      <c r="R626" s="169"/>
      <c r="S626" s="174"/>
      <c r="T626" s="169"/>
      <c r="U626" s="169"/>
      <c r="V626" s="174"/>
      <c r="W626" s="169"/>
      <c r="X626" s="169"/>
      <c r="Y626" s="174"/>
      <c r="Z626" s="169"/>
      <c r="AA626" s="169"/>
      <c r="AB626" s="174"/>
      <c r="AC626" s="187"/>
      <c r="AD626" s="169"/>
      <c r="AE626" s="174"/>
      <c r="AF626" s="187"/>
      <c r="AG626" s="169"/>
      <c r="AH626" s="174"/>
      <c r="AI626" s="187"/>
      <c r="AJ626" s="169"/>
      <c r="AK626" s="174"/>
      <c r="AL626" s="187"/>
      <c r="AM626" s="169"/>
      <c r="AN626" s="174"/>
      <c r="AO626" s="187"/>
      <c r="AP626" s="169"/>
      <c r="AQ626" s="174"/>
      <c r="AR626" s="222"/>
    </row>
    <row r="627" spans="1:44" s="116" customFormat="1" ht="22.25" hidden="1" customHeight="1" x14ac:dyDescent="0.3">
      <c r="A627" s="307"/>
      <c r="B627" s="310"/>
      <c r="C627" s="310" t="s">
        <v>438</v>
      </c>
      <c r="D627" s="176" t="s">
        <v>41</v>
      </c>
      <c r="E627" s="170">
        <f t="shared" ref="E627:E632" si="1631">H627+K627+N627+Q627+T627+W627+Z627+AC627+AF627+AI627+AL627+AO627</f>
        <v>0</v>
      </c>
      <c r="F627" s="208">
        <f t="shared" ref="F627:F632" si="1632">I627+L627+O627+R627+U627+X627+AA627+AD627+AG627+AJ627+AM627+AP627</f>
        <v>0</v>
      </c>
      <c r="G627" s="170" t="e">
        <f t="shared" ref="G627:G632" si="1633">F627/E627*100</f>
        <v>#DIV/0!</v>
      </c>
      <c r="H627" s="170">
        <f>H628+H629+H630+H632</f>
        <v>0</v>
      </c>
      <c r="I627" s="170">
        <f t="shared" ref="I627:AQ627" si="1634">I628+I629+I630+I632</f>
        <v>0</v>
      </c>
      <c r="J627" s="170">
        <f t="shared" si="1634"/>
        <v>0</v>
      </c>
      <c r="K627" s="170">
        <f t="shared" si="1634"/>
        <v>0</v>
      </c>
      <c r="L627" s="170">
        <f t="shared" si="1634"/>
        <v>0</v>
      </c>
      <c r="M627" s="170">
        <f t="shared" si="1634"/>
        <v>0</v>
      </c>
      <c r="N627" s="170">
        <f t="shared" si="1634"/>
        <v>0</v>
      </c>
      <c r="O627" s="170">
        <f t="shared" si="1634"/>
        <v>0</v>
      </c>
      <c r="P627" s="170">
        <f t="shared" si="1634"/>
        <v>0</v>
      </c>
      <c r="Q627" s="170">
        <f t="shared" si="1634"/>
        <v>0</v>
      </c>
      <c r="R627" s="170">
        <f t="shared" si="1634"/>
        <v>0</v>
      </c>
      <c r="S627" s="170">
        <f t="shared" si="1634"/>
        <v>0</v>
      </c>
      <c r="T627" s="170">
        <f t="shared" si="1634"/>
        <v>0</v>
      </c>
      <c r="U627" s="170">
        <f t="shared" si="1634"/>
        <v>0</v>
      </c>
      <c r="V627" s="170">
        <f t="shared" si="1634"/>
        <v>0</v>
      </c>
      <c r="W627" s="170">
        <f t="shared" si="1634"/>
        <v>0</v>
      </c>
      <c r="X627" s="170">
        <f t="shared" si="1634"/>
        <v>0</v>
      </c>
      <c r="Y627" s="170">
        <f t="shared" si="1634"/>
        <v>0</v>
      </c>
      <c r="Z627" s="170">
        <f t="shared" si="1634"/>
        <v>0</v>
      </c>
      <c r="AA627" s="170">
        <f t="shared" si="1634"/>
        <v>0</v>
      </c>
      <c r="AB627" s="170">
        <f t="shared" si="1634"/>
        <v>0</v>
      </c>
      <c r="AC627" s="170">
        <f t="shared" si="1634"/>
        <v>0</v>
      </c>
      <c r="AD627" s="170">
        <f t="shared" si="1634"/>
        <v>0</v>
      </c>
      <c r="AE627" s="170">
        <f t="shared" si="1634"/>
        <v>0</v>
      </c>
      <c r="AF627" s="170">
        <f t="shared" si="1634"/>
        <v>0</v>
      </c>
      <c r="AG627" s="170">
        <f t="shared" si="1634"/>
        <v>0</v>
      </c>
      <c r="AH627" s="170">
        <f t="shared" si="1634"/>
        <v>0</v>
      </c>
      <c r="AI627" s="170">
        <f t="shared" si="1634"/>
        <v>0</v>
      </c>
      <c r="AJ627" s="170">
        <f t="shared" si="1634"/>
        <v>0</v>
      </c>
      <c r="AK627" s="170">
        <f t="shared" si="1634"/>
        <v>0</v>
      </c>
      <c r="AL627" s="170">
        <f t="shared" si="1634"/>
        <v>0</v>
      </c>
      <c r="AM627" s="170">
        <f t="shared" si="1634"/>
        <v>0</v>
      </c>
      <c r="AN627" s="170">
        <f t="shared" si="1634"/>
        <v>0</v>
      </c>
      <c r="AO627" s="170">
        <f t="shared" si="1634"/>
        <v>0</v>
      </c>
      <c r="AP627" s="170">
        <f t="shared" si="1634"/>
        <v>0</v>
      </c>
      <c r="AQ627" s="170">
        <f t="shared" si="1634"/>
        <v>0</v>
      </c>
      <c r="AR627" s="313"/>
    </row>
    <row r="628" spans="1:44" hidden="1" x14ac:dyDescent="0.3">
      <c r="A628" s="308"/>
      <c r="B628" s="311"/>
      <c r="C628" s="311"/>
      <c r="D628" s="172" t="s">
        <v>37</v>
      </c>
      <c r="E628" s="170">
        <f t="shared" si="1631"/>
        <v>0</v>
      </c>
      <c r="F628" s="208">
        <f t="shared" si="1632"/>
        <v>0</v>
      </c>
      <c r="G628" s="170" t="e">
        <f t="shared" si="1633"/>
        <v>#DIV/0!</v>
      </c>
      <c r="H628" s="169"/>
      <c r="I628" s="169"/>
      <c r="J628" s="174"/>
      <c r="K628" s="169"/>
      <c r="L628" s="169"/>
      <c r="M628" s="174"/>
      <c r="N628" s="169"/>
      <c r="O628" s="169"/>
      <c r="P628" s="174"/>
      <c r="Q628" s="169"/>
      <c r="R628" s="169"/>
      <c r="S628" s="174"/>
      <c r="T628" s="169"/>
      <c r="U628" s="169"/>
      <c r="V628" s="174"/>
      <c r="W628" s="169"/>
      <c r="X628" s="169"/>
      <c r="Y628" s="174"/>
      <c r="Z628" s="169"/>
      <c r="AA628" s="169"/>
      <c r="AB628" s="174"/>
      <c r="AC628" s="169"/>
      <c r="AD628" s="169"/>
      <c r="AE628" s="174"/>
      <c r="AF628" s="169"/>
      <c r="AG628" s="169"/>
      <c r="AH628" s="174"/>
      <c r="AI628" s="169"/>
      <c r="AJ628" s="169"/>
      <c r="AK628" s="169"/>
      <c r="AL628" s="169"/>
      <c r="AM628" s="169"/>
      <c r="AN628" s="174"/>
      <c r="AO628" s="169"/>
      <c r="AP628" s="169"/>
      <c r="AQ628" s="174"/>
      <c r="AR628" s="313"/>
    </row>
    <row r="629" spans="1:44" ht="31.15" hidden="1" customHeight="1" x14ac:dyDescent="0.3">
      <c r="A629" s="308"/>
      <c r="B629" s="311"/>
      <c r="C629" s="311"/>
      <c r="D629" s="172" t="s">
        <v>2</v>
      </c>
      <c r="E629" s="170">
        <f t="shared" si="1631"/>
        <v>0</v>
      </c>
      <c r="F629" s="208">
        <f t="shared" si="1632"/>
        <v>0</v>
      </c>
      <c r="G629" s="170" t="e">
        <f t="shared" si="1633"/>
        <v>#DIV/0!</v>
      </c>
      <c r="H629" s="169"/>
      <c r="I629" s="169"/>
      <c r="J629" s="174"/>
      <c r="K629" s="169"/>
      <c r="L629" s="169"/>
      <c r="M629" s="174"/>
      <c r="N629" s="169"/>
      <c r="O629" s="169"/>
      <c r="P629" s="174"/>
      <c r="Q629" s="169"/>
      <c r="R629" s="169"/>
      <c r="S629" s="174"/>
      <c r="T629" s="169"/>
      <c r="U629" s="169"/>
      <c r="V629" s="174"/>
      <c r="W629" s="169"/>
      <c r="X629" s="169"/>
      <c r="Y629" s="174"/>
      <c r="Z629" s="169"/>
      <c r="AA629" s="169"/>
      <c r="AB629" s="174"/>
      <c r="AC629" s="169"/>
      <c r="AD629" s="169"/>
      <c r="AE629" s="174"/>
      <c r="AF629" s="169"/>
      <c r="AG629" s="169"/>
      <c r="AH629" s="174"/>
      <c r="AI629" s="169"/>
      <c r="AJ629" s="169"/>
      <c r="AK629" s="174"/>
      <c r="AL629" s="169"/>
      <c r="AM629" s="169"/>
      <c r="AN629" s="174"/>
      <c r="AO629" s="169"/>
      <c r="AP629" s="169"/>
      <c r="AQ629" s="174"/>
      <c r="AR629" s="313"/>
    </row>
    <row r="630" spans="1:44" ht="39.799999999999997" hidden="1" customHeight="1" x14ac:dyDescent="0.3">
      <c r="A630" s="308"/>
      <c r="B630" s="311"/>
      <c r="C630" s="311"/>
      <c r="D630" s="192" t="s">
        <v>449</v>
      </c>
      <c r="E630" s="170">
        <f t="shared" si="1631"/>
        <v>0</v>
      </c>
      <c r="F630" s="208">
        <f t="shared" si="1632"/>
        <v>0</v>
      </c>
      <c r="G630" s="170" t="e">
        <f t="shared" si="1633"/>
        <v>#DIV/0!</v>
      </c>
      <c r="H630" s="169"/>
      <c r="I630" s="169"/>
      <c r="J630" s="174"/>
      <c r="K630" s="169"/>
      <c r="L630" s="169"/>
      <c r="M630" s="174"/>
      <c r="N630" s="169"/>
      <c r="O630" s="169"/>
      <c r="P630" s="174"/>
      <c r="Q630" s="169"/>
      <c r="R630" s="169"/>
      <c r="S630" s="174"/>
      <c r="T630" s="169"/>
      <c r="U630" s="169"/>
      <c r="V630" s="174"/>
      <c r="W630" s="169"/>
      <c r="X630" s="169"/>
      <c r="Y630" s="174"/>
      <c r="Z630" s="169"/>
      <c r="AA630" s="169"/>
      <c r="AB630" s="174"/>
      <c r="AC630" s="187"/>
      <c r="AD630" s="169"/>
      <c r="AE630" s="174"/>
      <c r="AF630" s="169"/>
      <c r="AG630" s="169"/>
      <c r="AH630" s="174"/>
      <c r="AI630" s="169"/>
      <c r="AJ630" s="169"/>
      <c r="AK630" s="174"/>
      <c r="AL630" s="169"/>
      <c r="AM630" s="169"/>
      <c r="AN630" s="174"/>
      <c r="AO630" s="169"/>
      <c r="AP630" s="169"/>
      <c r="AQ630" s="174"/>
      <c r="AR630" s="313"/>
    </row>
    <row r="631" spans="1:44" ht="30.05" hidden="1" customHeight="1" x14ac:dyDescent="0.25">
      <c r="A631" s="308"/>
      <c r="B631" s="311"/>
      <c r="C631" s="311"/>
      <c r="D631" s="173" t="s">
        <v>272</v>
      </c>
      <c r="E631" s="170">
        <f t="shared" si="1631"/>
        <v>0</v>
      </c>
      <c r="F631" s="208">
        <f t="shared" si="1632"/>
        <v>0</v>
      </c>
      <c r="G631" s="170" t="e">
        <f t="shared" si="1633"/>
        <v>#DIV/0!</v>
      </c>
      <c r="H631" s="169"/>
      <c r="I631" s="169"/>
      <c r="J631" s="174"/>
      <c r="K631" s="169"/>
      <c r="L631" s="169"/>
      <c r="M631" s="174"/>
      <c r="N631" s="169"/>
      <c r="O631" s="169"/>
      <c r="P631" s="174"/>
      <c r="Q631" s="169"/>
      <c r="R631" s="169"/>
      <c r="S631" s="174"/>
      <c r="T631" s="169"/>
      <c r="U631" s="169"/>
      <c r="V631" s="174"/>
      <c r="W631" s="169"/>
      <c r="X631" s="169"/>
      <c r="Y631" s="174"/>
      <c r="Z631" s="169"/>
      <c r="AA631" s="169"/>
      <c r="AB631" s="174"/>
      <c r="AC631" s="187"/>
      <c r="AD631" s="169"/>
      <c r="AE631" s="174"/>
      <c r="AF631" s="169"/>
      <c r="AG631" s="169"/>
      <c r="AH631" s="174"/>
      <c r="AI631" s="169"/>
      <c r="AJ631" s="169"/>
      <c r="AK631" s="174"/>
      <c r="AL631" s="169"/>
      <c r="AM631" s="169"/>
      <c r="AN631" s="174"/>
      <c r="AO631" s="169"/>
      <c r="AP631" s="169"/>
      <c r="AQ631" s="174"/>
      <c r="AR631" s="313"/>
    </row>
    <row r="632" spans="1:44" ht="30.05" hidden="1" customHeight="1" x14ac:dyDescent="0.3">
      <c r="A632" s="309"/>
      <c r="B632" s="312"/>
      <c r="C632" s="312"/>
      <c r="D632" s="192" t="s">
        <v>439</v>
      </c>
      <c r="E632" s="170">
        <f t="shared" si="1631"/>
        <v>0</v>
      </c>
      <c r="F632" s="208">
        <f t="shared" si="1632"/>
        <v>0</v>
      </c>
      <c r="G632" s="170" t="e">
        <f t="shared" si="1633"/>
        <v>#DIV/0!</v>
      </c>
      <c r="H632" s="169"/>
      <c r="I632" s="169"/>
      <c r="J632" s="174"/>
      <c r="K632" s="169"/>
      <c r="L632" s="169"/>
      <c r="M632" s="174"/>
      <c r="N632" s="169"/>
      <c r="O632" s="169"/>
      <c r="P632" s="174"/>
      <c r="Q632" s="169"/>
      <c r="R632" s="169"/>
      <c r="S632" s="174"/>
      <c r="T632" s="169"/>
      <c r="U632" s="169"/>
      <c r="V632" s="174"/>
      <c r="W632" s="169"/>
      <c r="X632" s="169"/>
      <c r="Y632" s="174"/>
      <c r="Z632" s="169"/>
      <c r="AA632" s="169"/>
      <c r="AB632" s="174"/>
      <c r="AC632" s="187"/>
      <c r="AD632" s="169"/>
      <c r="AE632" s="174"/>
      <c r="AF632" s="187"/>
      <c r="AG632" s="169"/>
      <c r="AH632" s="174"/>
      <c r="AI632" s="187"/>
      <c r="AJ632" s="169"/>
      <c r="AK632" s="174"/>
      <c r="AL632" s="187"/>
      <c r="AM632" s="169"/>
      <c r="AN632" s="174"/>
      <c r="AO632" s="187"/>
      <c r="AP632" s="169">
        <v>0</v>
      </c>
      <c r="AQ632" s="174"/>
      <c r="AR632" s="222"/>
    </row>
    <row r="633" spans="1:44" s="116" customFormat="1" ht="22.25" customHeight="1" x14ac:dyDescent="0.3">
      <c r="A633" s="307" t="s">
        <v>410</v>
      </c>
      <c r="B633" s="310" t="s">
        <v>412</v>
      </c>
      <c r="C633" s="310" t="s">
        <v>438</v>
      </c>
      <c r="D633" s="176" t="s">
        <v>41</v>
      </c>
      <c r="E633" s="170">
        <f t="shared" si="1624"/>
        <v>275.60899999999998</v>
      </c>
      <c r="F633" s="170">
        <f t="shared" si="1625"/>
        <v>275.60899999999998</v>
      </c>
      <c r="G633" s="170">
        <f t="shared" si="1620"/>
        <v>100</v>
      </c>
      <c r="H633" s="170">
        <f>H634+H635+H636+H638</f>
        <v>0</v>
      </c>
      <c r="I633" s="170">
        <f t="shared" ref="I633:AQ633" si="1635">I634+I635+I636+I638</f>
        <v>0</v>
      </c>
      <c r="J633" s="170">
        <f t="shared" si="1635"/>
        <v>0</v>
      </c>
      <c r="K633" s="170">
        <f t="shared" si="1635"/>
        <v>0</v>
      </c>
      <c r="L633" s="170">
        <f t="shared" si="1635"/>
        <v>0</v>
      </c>
      <c r="M633" s="170">
        <f t="shared" si="1635"/>
        <v>0</v>
      </c>
      <c r="N633" s="170">
        <f t="shared" si="1635"/>
        <v>0</v>
      </c>
      <c r="O633" s="170">
        <f t="shared" si="1635"/>
        <v>0</v>
      </c>
      <c r="P633" s="170">
        <f t="shared" si="1635"/>
        <v>0</v>
      </c>
      <c r="Q633" s="170">
        <f t="shared" si="1635"/>
        <v>0</v>
      </c>
      <c r="R633" s="170">
        <f t="shared" si="1635"/>
        <v>0</v>
      </c>
      <c r="S633" s="170">
        <f t="shared" si="1635"/>
        <v>0</v>
      </c>
      <c r="T633" s="170">
        <f t="shared" si="1635"/>
        <v>0</v>
      </c>
      <c r="U633" s="170">
        <f t="shared" si="1635"/>
        <v>0</v>
      </c>
      <c r="V633" s="170">
        <f t="shared" si="1635"/>
        <v>0</v>
      </c>
      <c r="W633" s="170">
        <f t="shared" si="1635"/>
        <v>0</v>
      </c>
      <c r="X633" s="170">
        <f t="shared" si="1635"/>
        <v>0</v>
      </c>
      <c r="Y633" s="170">
        <f t="shared" si="1635"/>
        <v>0</v>
      </c>
      <c r="Z633" s="170">
        <f t="shared" si="1635"/>
        <v>0</v>
      </c>
      <c r="AA633" s="170">
        <f t="shared" si="1635"/>
        <v>0</v>
      </c>
      <c r="AB633" s="170">
        <f t="shared" si="1635"/>
        <v>0</v>
      </c>
      <c r="AC633" s="170">
        <f t="shared" si="1635"/>
        <v>275.60899999999998</v>
      </c>
      <c r="AD633" s="170">
        <f t="shared" si="1635"/>
        <v>275.60899999999998</v>
      </c>
      <c r="AE633" s="170">
        <f t="shared" si="1635"/>
        <v>0</v>
      </c>
      <c r="AF633" s="170">
        <f t="shared" si="1635"/>
        <v>0</v>
      </c>
      <c r="AG633" s="170">
        <f t="shared" si="1635"/>
        <v>0</v>
      </c>
      <c r="AH633" s="170">
        <f t="shared" si="1635"/>
        <v>0</v>
      </c>
      <c r="AI633" s="170">
        <f t="shared" si="1635"/>
        <v>0</v>
      </c>
      <c r="AJ633" s="170">
        <f t="shared" si="1635"/>
        <v>0</v>
      </c>
      <c r="AK633" s="170">
        <f t="shared" si="1635"/>
        <v>0</v>
      </c>
      <c r="AL633" s="170">
        <f t="shared" si="1635"/>
        <v>0</v>
      </c>
      <c r="AM633" s="170">
        <f t="shared" si="1635"/>
        <v>0</v>
      </c>
      <c r="AN633" s="170">
        <f t="shared" si="1635"/>
        <v>0</v>
      </c>
      <c r="AO633" s="170">
        <f t="shared" si="1635"/>
        <v>0</v>
      </c>
      <c r="AP633" s="170">
        <f t="shared" si="1635"/>
        <v>0</v>
      </c>
      <c r="AQ633" s="170">
        <f t="shared" si="1635"/>
        <v>0</v>
      </c>
      <c r="AR633" s="313"/>
    </row>
    <row r="634" spans="1:44" x14ac:dyDescent="0.3">
      <c r="A634" s="308"/>
      <c r="B634" s="311"/>
      <c r="C634" s="311"/>
      <c r="D634" s="172" t="s">
        <v>37</v>
      </c>
      <c r="E634" s="170">
        <f t="shared" si="1624"/>
        <v>0</v>
      </c>
      <c r="F634" s="170">
        <f t="shared" si="1625"/>
        <v>0</v>
      </c>
      <c r="G634" s="170" t="e">
        <f t="shared" si="1620"/>
        <v>#DIV/0!</v>
      </c>
      <c r="H634" s="169"/>
      <c r="I634" s="169"/>
      <c r="J634" s="174"/>
      <c r="K634" s="169"/>
      <c r="L634" s="169"/>
      <c r="M634" s="174"/>
      <c r="N634" s="169"/>
      <c r="O634" s="169"/>
      <c r="P634" s="174"/>
      <c r="Q634" s="169"/>
      <c r="R634" s="169"/>
      <c r="S634" s="174"/>
      <c r="T634" s="169"/>
      <c r="U634" s="169"/>
      <c r="V634" s="174"/>
      <c r="W634" s="169"/>
      <c r="X634" s="169"/>
      <c r="Y634" s="174"/>
      <c r="Z634" s="169"/>
      <c r="AA634" s="169"/>
      <c r="AB634" s="174"/>
      <c r="AC634" s="169"/>
      <c r="AD634" s="169"/>
      <c r="AE634" s="174"/>
      <c r="AF634" s="169"/>
      <c r="AG634" s="169"/>
      <c r="AH634" s="174"/>
      <c r="AI634" s="169"/>
      <c r="AJ634" s="169"/>
      <c r="AK634" s="169"/>
      <c r="AL634" s="169"/>
      <c r="AM634" s="169"/>
      <c r="AN634" s="174"/>
      <c r="AO634" s="169"/>
      <c r="AP634" s="169"/>
      <c r="AQ634" s="174"/>
      <c r="AR634" s="313"/>
    </row>
    <row r="635" spans="1:44" ht="31.15" customHeight="1" x14ac:dyDescent="0.3">
      <c r="A635" s="308"/>
      <c r="B635" s="311"/>
      <c r="C635" s="311"/>
      <c r="D635" s="172" t="s">
        <v>2</v>
      </c>
      <c r="E635" s="170">
        <f t="shared" si="1624"/>
        <v>0</v>
      </c>
      <c r="F635" s="170">
        <f t="shared" si="1625"/>
        <v>0</v>
      </c>
      <c r="G635" s="170" t="e">
        <f t="shared" si="1620"/>
        <v>#DIV/0!</v>
      </c>
      <c r="H635" s="169"/>
      <c r="I635" s="169"/>
      <c r="J635" s="174"/>
      <c r="K635" s="169"/>
      <c r="L635" s="169"/>
      <c r="M635" s="174"/>
      <c r="N635" s="169"/>
      <c r="O635" s="169"/>
      <c r="P635" s="174"/>
      <c r="Q635" s="169"/>
      <c r="R635" s="169"/>
      <c r="S635" s="174"/>
      <c r="T635" s="169"/>
      <c r="U635" s="169"/>
      <c r="V635" s="174"/>
      <c r="W635" s="169"/>
      <c r="X635" s="169"/>
      <c r="Y635" s="174"/>
      <c r="Z635" s="169"/>
      <c r="AA635" s="169"/>
      <c r="AB635" s="174"/>
      <c r="AC635" s="169"/>
      <c r="AD635" s="169"/>
      <c r="AE635" s="174"/>
      <c r="AF635" s="169"/>
      <c r="AG635" s="169"/>
      <c r="AH635" s="174"/>
      <c r="AI635" s="169"/>
      <c r="AJ635" s="169"/>
      <c r="AK635" s="174"/>
      <c r="AL635" s="169"/>
      <c r="AM635" s="169"/>
      <c r="AN635" s="174"/>
      <c r="AO635" s="169"/>
      <c r="AP635" s="169"/>
      <c r="AQ635" s="174"/>
      <c r="AR635" s="313"/>
    </row>
    <row r="636" spans="1:44" ht="39" customHeight="1" x14ac:dyDescent="0.3">
      <c r="A636" s="308"/>
      <c r="B636" s="311"/>
      <c r="C636" s="311"/>
      <c r="D636" s="192" t="s">
        <v>449</v>
      </c>
      <c r="E636" s="170">
        <f t="shared" si="1624"/>
        <v>275.60899999999998</v>
      </c>
      <c r="F636" s="170">
        <f t="shared" si="1625"/>
        <v>275.60899999999998</v>
      </c>
      <c r="G636" s="170">
        <f t="shared" si="1620"/>
        <v>100</v>
      </c>
      <c r="H636" s="169"/>
      <c r="I636" s="169"/>
      <c r="J636" s="174"/>
      <c r="K636" s="169"/>
      <c r="L636" s="169"/>
      <c r="M636" s="174"/>
      <c r="N636" s="169"/>
      <c r="O636" s="169"/>
      <c r="P636" s="174"/>
      <c r="Q636" s="169"/>
      <c r="R636" s="169"/>
      <c r="S636" s="174"/>
      <c r="T636" s="169"/>
      <c r="U636" s="169"/>
      <c r="V636" s="174"/>
      <c r="W636" s="169"/>
      <c r="X636" s="169"/>
      <c r="Y636" s="174"/>
      <c r="Z636" s="169"/>
      <c r="AA636" s="169"/>
      <c r="AB636" s="174"/>
      <c r="AC636" s="187">
        <v>275.60899999999998</v>
      </c>
      <c r="AD636" s="187">
        <v>275.60899999999998</v>
      </c>
      <c r="AE636" s="174"/>
      <c r="AF636" s="169"/>
      <c r="AG636" s="169"/>
      <c r="AH636" s="174"/>
      <c r="AI636" s="169"/>
      <c r="AJ636" s="169"/>
      <c r="AK636" s="174"/>
      <c r="AL636" s="169"/>
      <c r="AM636" s="169"/>
      <c r="AN636" s="174"/>
      <c r="AO636" s="169"/>
      <c r="AP636" s="169"/>
      <c r="AQ636" s="174"/>
      <c r="AR636" s="313"/>
    </row>
    <row r="637" spans="1:44" ht="30.05" customHeight="1" x14ac:dyDescent="0.25">
      <c r="A637" s="308"/>
      <c r="B637" s="311"/>
      <c r="C637" s="311"/>
      <c r="D637" s="173" t="s">
        <v>272</v>
      </c>
      <c r="E637" s="170">
        <f t="shared" si="1624"/>
        <v>0</v>
      </c>
      <c r="F637" s="170">
        <f t="shared" si="1625"/>
        <v>0</v>
      </c>
      <c r="G637" s="170" t="e">
        <f t="shared" si="1620"/>
        <v>#DIV/0!</v>
      </c>
      <c r="H637" s="169"/>
      <c r="I637" s="169"/>
      <c r="J637" s="174"/>
      <c r="K637" s="169"/>
      <c r="L637" s="169"/>
      <c r="M637" s="174"/>
      <c r="N637" s="169"/>
      <c r="O637" s="169"/>
      <c r="P637" s="174"/>
      <c r="Q637" s="169"/>
      <c r="R637" s="169"/>
      <c r="S637" s="174"/>
      <c r="T637" s="169"/>
      <c r="U637" s="169"/>
      <c r="V637" s="174"/>
      <c r="W637" s="169"/>
      <c r="X637" s="169"/>
      <c r="Y637" s="174"/>
      <c r="Z637" s="169"/>
      <c r="AA637" s="169"/>
      <c r="AB637" s="174"/>
      <c r="AC637" s="169"/>
      <c r="AD637" s="169"/>
      <c r="AE637" s="174"/>
      <c r="AF637" s="169"/>
      <c r="AG637" s="169"/>
      <c r="AH637" s="174"/>
      <c r="AI637" s="169"/>
      <c r="AJ637" s="169"/>
      <c r="AK637" s="174"/>
      <c r="AL637" s="169"/>
      <c r="AM637" s="169"/>
      <c r="AN637" s="174"/>
      <c r="AO637" s="169"/>
      <c r="AP637" s="169"/>
      <c r="AQ637" s="174"/>
      <c r="AR637" s="313"/>
    </row>
    <row r="638" spans="1:44" ht="30.05" customHeight="1" x14ac:dyDescent="0.3">
      <c r="A638" s="309"/>
      <c r="B638" s="312"/>
      <c r="C638" s="312"/>
      <c r="D638" s="192" t="s">
        <v>439</v>
      </c>
      <c r="E638" s="170"/>
      <c r="F638" s="170"/>
      <c r="G638" s="170" t="e">
        <f t="shared" si="1620"/>
        <v>#DIV/0!</v>
      </c>
      <c r="H638" s="169"/>
      <c r="I638" s="169"/>
      <c r="J638" s="174"/>
      <c r="K638" s="169"/>
      <c r="L638" s="169"/>
      <c r="M638" s="174"/>
      <c r="N638" s="169"/>
      <c r="O638" s="169"/>
      <c r="P638" s="174"/>
      <c r="Q638" s="169"/>
      <c r="R638" s="169"/>
      <c r="S638" s="174"/>
      <c r="T638" s="169"/>
      <c r="U638" s="169"/>
      <c r="V638" s="174"/>
      <c r="W638" s="169"/>
      <c r="X638" s="169"/>
      <c r="Y638" s="174"/>
      <c r="Z638" s="169"/>
      <c r="AA638" s="169"/>
      <c r="AB638" s="174"/>
      <c r="AC638" s="169"/>
      <c r="AD638" s="169"/>
      <c r="AE638" s="174"/>
      <c r="AF638" s="169"/>
      <c r="AG638" s="169"/>
      <c r="AH638" s="174"/>
      <c r="AI638" s="169"/>
      <c r="AJ638" s="169"/>
      <c r="AK638" s="174"/>
      <c r="AL638" s="169"/>
      <c r="AM638" s="169"/>
      <c r="AN638" s="174"/>
      <c r="AO638" s="169"/>
      <c r="AP638" s="169"/>
      <c r="AQ638" s="174"/>
      <c r="AR638" s="209"/>
    </row>
    <row r="639" spans="1:44" s="116" customFormat="1" ht="22.25" customHeight="1" x14ac:dyDescent="0.3">
      <c r="A639" s="307" t="s">
        <v>411</v>
      </c>
      <c r="B639" s="310" t="s">
        <v>418</v>
      </c>
      <c r="C639" s="310" t="s">
        <v>438</v>
      </c>
      <c r="D639" s="176" t="s">
        <v>41</v>
      </c>
      <c r="E639" s="170">
        <f t="shared" ref="E639:E685" si="1636">H639+K639+N639+Q639+T639+W639+Z639+AC639+AF639+AI639+AL639+AO639</f>
        <v>6000</v>
      </c>
      <c r="F639" s="170">
        <f t="shared" ref="F639:F685" si="1637">I639+L639+O639+R639+U639+X639+AA639+AD639+AG639+AJ639+AM639+AP639</f>
        <v>4819.2299999999996</v>
      </c>
      <c r="G639" s="170">
        <f t="shared" si="1620"/>
        <v>80.320499999999996</v>
      </c>
      <c r="H639" s="170">
        <f>H640+H641+H642+H644</f>
        <v>0</v>
      </c>
      <c r="I639" s="170">
        <f t="shared" ref="I639:AQ639" si="1638">I640+I641+I642+I644</f>
        <v>0</v>
      </c>
      <c r="J639" s="170">
        <f t="shared" si="1638"/>
        <v>0</v>
      </c>
      <c r="K639" s="170">
        <f t="shared" si="1638"/>
        <v>0</v>
      </c>
      <c r="L639" s="170">
        <f t="shared" si="1638"/>
        <v>0</v>
      </c>
      <c r="M639" s="170">
        <f t="shared" si="1638"/>
        <v>0</v>
      </c>
      <c r="N639" s="170">
        <f t="shared" si="1638"/>
        <v>0</v>
      </c>
      <c r="O639" s="170">
        <f t="shared" si="1638"/>
        <v>0</v>
      </c>
      <c r="P639" s="170">
        <f t="shared" si="1638"/>
        <v>0</v>
      </c>
      <c r="Q639" s="170">
        <f t="shared" si="1638"/>
        <v>0</v>
      </c>
      <c r="R639" s="170">
        <f t="shared" si="1638"/>
        <v>0</v>
      </c>
      <c r="S639" s="170">
        <f t="shared" si="1638"/>
        <v>0</v>
      </c>
      <c r="T639" s="170">
        <f t="shared" si="1638"/>
        <v>0</v>
      </c>
      <c r="U639" s="170">
        <f t="shared" si="1638"/>
        <v>0</v>
      </c>
      <c r="V639" s="170">
        <f t="shared" si="1638"/>
        <v>0</v>
      </c>
      <c r="W639" s="170">
        <f t="shared" si="1638"/>
        <v>0</v>
      </c>
      <c r="X639" s="170">
        <f t="shared" si="1638"/>
        <v>0</v>
      </c>
      <c r="Y639" s="170">
        <f t="shared" si="1638"/>
        <v>0</v>
      </c>
      <c r="Z639" s="170">
        <f t="shared" si="1638"/>
        <v>0</v>
      </c>
      <c r="AA639" s="170">
        <f t="shared" si="1638"/>
        <v>0</v>
      </c>
      <c r="AB639" s="170">
        <f t="shared" si="1638"/>
        <v>0</v>
      </c>
      <c r="AC639" s="170">
        <f t="shared" si="1638"/>
        <v>1740.8000000000002</v>
      </c>
      <c r="AD639" s="170">
        <f t="shared" si="1638"/>
        <v>1740.8000000000002</v>
      </c>
      <c r="AE639" s="170">
        <f t="shared" si="1638"/>
        <v>0</v>
      </c>
      <c r="AF639" s="170">
        <f t="shared" si="1638"/>
        <v>2867.9500000000003</v>
      </c>
      <c r="AG639" s="170">
        <f t="shared" si="1638"/>
        <v>2867.9500000000003</v>
      </c>
      <c r="AH639" s="170">
        <f t="shared" si="1638"/>
        <v>0</v>
      </c>
      <c r="AI639" s="170">
        <f t="shared" si="1638"/>
        <v>210.48000000000002</v>
      </c>
      <c r="AJ639" s="170">
        <f t="shared" si="1638"/>
        <v>210.48000000000002</v>
      </c>
      <c r="AK639" s="170">
        <f t="shared" si="1638"/>
        <v>0</v>
      </c>
      <c r="AL639" s="170">
        <f t="shared" si="1638"/>
        <v>0</v>
      </c>
      <c r="AM639" s="170">
        <f t="shared" si="1638"/>
        <v>0</v>
      </c>
      <c r="AN639" s="170">
        <f t="shared" si="1638"/>
        <v>0</v>
      </c>
      <c r="AO639" s="170">
        <f t="shared" si="1638"/>
        <v>1180.77</v>
      </c>
      <c r="AP639" s="170">
        <f t="shared" si="1638"/>
        <v>0</v>
      </c>
      <c r="AQ639" s="170">
        <f t="shared" si="1638"/>
        <v>0</v>
      </c>
      <c r="AR639" s="313"/>
    </row>
    <row r="640" spans="1:44" x14ac:dyDescent="0.3">
      <c r="A640" s="308"/>
      <c r="B640" s="311"/>
      <c r="C640" s="311"/>
      <c r="D640" s="172" t="s">
        <v>37</v>
      </c>
      <c r="E640" s="170">
        <f t="shared" si="1636"/>
        <v>0</v>
      </c>
      <c r="F640" s="170">
        <f t="shared" si="1637"/>
        <v>0</v>
      </c>
      <c r="G640" s="170" t="e">
        <f t="shared" si="1620"/>
        <v>#DIV/0!</v>
      </c>
      <c r="H640" s="169"/>
      <c r="I640" s="169"/>
      <c r="J640" s="174"/>
      <c r="K640" s="169"/>
      <c r="L640" s="169"/>
      <c r="M640" s="174"/>
      <c r="N640" s="169"/>
      <c r="O640" s="169"/>
      <c r="P640" s="174"/>
      <c r="Q640" s="169"/>
      <c r="R640" s="169"/>
      <c r="S640" s="174"/>
      <c r="T640" s="169"/>
      <c r="U640" s="169"/>
      <c r="V640" s="174"/>
      <c r="W640" s="169"/>
      <c r="X640" s="169"/>
      <c r="Y640" s="174"/>
      <c r="Z640" s="169"/>
      <c r="AA640" s="169"/>
      <c r="AB640" s="174"/>
      <c r="AC640" s="169"/>
      <c r="AD640" s="169"/>
      <c r="AE640" s="174"/>
      <c r="AF640" s="169"/>
      <c r="AG640" s="169"/>
      <c r="AH640" s="174"/>
      <c r="AI640" s="169"/>
      <c r="AJ640" s="169"/>
      <c r="AK640" s="169"/>
      <c r="AL640" s="169"/>
      <c r="AM640" s="169"/>
      <c r="AN640" s="174"/>
      <c r="AO640" s="169"/>
      <c r="AP640" s="169"/>
      <c r="AQ640" s="174"/>
      <c r="AR640" s="313"/>
    </row>
    <row r="641" spans="1:44" ht="31.15" customHeight="1" x14ac:dyDescent="0.3">
      <c r="A641" s="308"/>
      <c r="B641" s="311"/>
      <c r="C641" s="311"/>
      <c r="D641" s="172" t="s">
        <v>2</v>
      </c>
      <c r="E641" s="170">
        <f t="shared" si="1636"/>
        <v>0</v>
      </c>
      <c r="F641" s="170">
        <f t="shared" si="1637"/>
        <v>0</v>
      </c>
      <c r="G641" s="170" t="e">
        <f t="shared" si="1620"/>
        <v>#DIV/0!</v>
      </c>
      <c r="H641" s="169"/>
      <c r="I641" s="169"/>
      <c r="J641" s="174"/>
      <c r="K641" s="169"/>
      <c r="L641" s="169"/>
      <c r="M641" s="174"/>
      <c r="N641" s="169"/>
      <c r="O641" s="169"/>
      <c r="P641" s="174"/>
      <c r="Q641" s="169"/>
      <c r="R641" s="169"/>
      <c r="S641" s="174"/>
      <c r="T641" s="169"/>
      <c r="U641" s="169"/>
      <c r="V641" s="174"/>
      <c r="W641" s="169"/>
      <c r="X641" s="169"/>
      <c r="Y641" s="174"/>
      <c r="Z641" s="169"/>
      <c r="AA641" s="169"/>
      <c r="AB641" s="174"/>
      <c r="AC641" s="169"/>
      <c r="AD641" s="169"/>
      <c r="AE641" s="174"/>
      <c r="AF641" s="169"/>
      <c r="AG641" s="169"/>
      <c r="AH641" s="174"/>
      <c r="AI641" s="169"/>
      <c r="AJ641" s="169"/>
      <c r="AK641" s="174"/>
      <c r="AL641" s="169"/>
      <c r="AM641" s="169"/>
      <c r="AN641" s="174"/>
      <c r="AO641" s="169"/>
      <c r="AP641" s="169"/>
      <c r="AQ641" s="174"/>
      <c r="AR641" s="313"/>
    </row>
    <row r="642" spans="1:44" ht="40.549999999999997" customHeight="1" x14ac:dyDescent="0.3">
      <c r="A642" s="308"/>
      <c r="B642" s="311"/>
      <c r="C642" s="311"/>
      <c r="D642" s="192" t="s">
        <v>449</v>
      </c>
      <c r="E642" s="170">
        <f t="shared" si="1636"/>
        <v>4800</v>
      </c>
      <c r="F642" s="170">
        <f t="shared" si="1637"/>
        <v>3855.3940000000002</v>
      </c>
      <c r="G642" s="170">
        <f t="shared" si="1620"/>
        <v>80.320708333333329</v>
      </c>
      <c r="H642" s="169"/>
      <c r="I642" s="169"/>
      <c r="J642" s="174"/>
      <c r="K642" s="169"/>
      <c r="L642" s="169"/>
      <c r="M642" s="174"/>
      <c r="N642" s="169"/>
      <c r="O642" s="169"/>
      <c r="P642" s="174"/>
      <c r="Q642" s="169"/>
      <c r="R642" s="169"/>
      <c r="S642" s="174"/>
      <c r="T642" s="169"/>
      <c r="U642" s="169"/>
      <c r="V642" s="174"/>
      <c r="W642" s="169"/>
      <c r="X642" s="169"/>
      <c r="Y642" s="174"/>
      <c r="Z642" s="169"/>
      <c r="AA642" s="169"/>
      <c r="AB642" s="174"/>
      <c r="AC642" s="169">
        <v>1392.7</v>
      </c>
      <c r="AD642" s="169">
        <v>1392.7</v>
      </c>
      <c r="AE642" s="174"/>
      <c r="AF642" s="169">
        <v>2294.36</v>
      </c>
      <c r="AG642" s="169">
        <v>2294.36</v>
      </c>
      <c r="AH642" s="174"/>
      <c r="AI642" s="169">
        <v>168.334</v>
      </c>
      <c r="AJ642" s="169">
        <v>168.334</v>
      </c>
      <c r="AK642" s="174"/>
      <c r="AL642" s="169"/>
      <c r="AM642" s="169"/>
      <c r="AN642" s="174"/>
      <c r="AO642" s="169">
        <f>4800-1392.7-2294.36-168.334</f>
        <v>944.60599999999999</v>
      </c>
      <c r="AP642" s="169"/>
      <c r="AQ642" s="174"/>
      <c r="AR642" s="313"/>
    </row>
    <row r="643" spans="1:44" ht="30.05" customHeight="1" x14ac:dyDescent="0.25">
      <c r="A643" s="308"/>
      <c r="B643" s="311"/>
      <c r="C643" s="311"/>
      <c r="D643" s="173" t="s">
        <v>272</v>
      </c>
      <c r="E643" s="170">
        <f t="shared" si="1636"/>
        <v>0</v>
      </c>
      <c r="F643" s="170">
        <f t="shared" si="1637"/>
        <v>0</v>
      </c>
      <c r="G643" s="170" t="e">
        <f t="shared" si="1620"/>
        <v>#DIV/0!</v>
      </c>
      <c r="H643" s="169"/>
      <c r="I643" s="169"/>
      <c r="J643" s="174"/>
      <c r="K643" s="169"/>
      <c r="L643" s="169"/>
      <c r="M643" s="174"/>
      <c r="N643" s="169"/>
      <c r="O643" s="169"/>
      <c r="P643" s="174"/>
      <c r="Q643" s="169"/>
      <c r="R643" s="169"/>
      <c r="S643" s="174"/>
      <c r="T643" s="169"/>
      <c r="U643" s="169"/>
      <c r="V643" s="174"/>
      <c r="W643" s="169"/>
      <c r="X643" s="169"/>
      <c r="Y643" s="174"/>
      <c r="Z643" s="169"/>
      <c r="AA643" s="169"/>
      <c r="AB643" s="174"/>
      <c r="AC643" s="169"/>
      <c r="AD643" s="169"/>
      <c r="AE643" s="174"/>
      <c r="AF643" s="169"/>
      <c r="AG643" s="169"/>
      <c r="AH643" s="174"/>
      <c r="AI643" s="169"/>
      <c r="AJ643" s="169"/>
      <c r="AK643" s="174"/>
      <c r="AL643" s="169"/>
      <c r="AM643" s="169"/>
      <c r="AN643" s="174"/>
      <c r="AO643" s="169"/>
      <c r="AP643" s="169"/>
      <c r="AQ643" s="174"/>
      <c r="AR643" s="313"/>
    </row>
    <row r="644" spans="1:44" ht="30.05" customHeight="1" x14ac:dyDescent="0.3">
      <c r="A644" s="309"/>
      <c r="B644" s="312"/>
      <c r="C644" s="312"/>
      <c r="D644" s="192" t="s">
        <v>439</v>
      </c>
      <c r="E644" s="170">
        <f t="shared" si="1636"/>
        <v>1200</v>
      </c>
      <c r="F644" s="170">
        <f t="shared" si="1637"/>
        <v>963.83600000000001</v>
      </c>
      <c r="G644" s="170">
        <f t="shared" si="1620"/>
        <v>80.319666666666663</v>
      </c>
      <c r="H644" s="169"/>
      <c r="I644" s="169"/>
      <c r="J644" s="174"/>
      <c r="K644" s="169"/>
      <c r="L644" s="169"/>
      <c r="M644" s="174"/>
      <c r="N644" s="169"/>
      <c r="O644" s="169"/>
      <c r="P644" s="174"/>
      <c r="Q644" s="169"/>
      <c r="R644" s="169"/>
      <c r="S644" s="174"/>
      <c r="T644" s="169"/>
      <c r="U644" s="169"/>
      <c r="V644" s="174"/>
      <c r="W644" s="169"/>
      <c r="X644" s="169"/>
      <c r="Y644" s="174"/>
      <c r="Z644" s="169"/>
      <c r="AA644" s="169"/>
      <c r="AB644" s="174"/>
      <c r="AC644" s="169">
        <v>348.1</v>
      </c>
      <c r="AD644" s="169">
        <v>348.1</v>
      </c>
      <c r="AE644" s="174"/>
      <c r="AF644" s="169">
        <v>573.59</v>
      </c>
      <c r="AG644" s="169">
        <v>573.59</v>
      </c>
      <c r="AH644" s="174"/>
      <c r="AI644" s="169">
        <v>42.146000000000001</v>
      </c>
      <c r="AJ644" s="169">
        <v>42.146000000000001</v>
      </c>
      <c r="AK644" s="174"/>
      <c r="AL644" s="169"/>
      <c r="AM644" s="169"/>
      <c r="AN644" s="174"/>
      <c r="AO644" s="169">
        <f>1200-348.1-573.59-42.146</f>
        <v>236.16399999999993</v>
      </c>
      <c r="AP644" s="169"/>
      <c r="AQ644" s="174"/>
      <c r="AR644" s="209"/>
    </row>
    <row r="645" spans="1:44" s="116" customFormat="1" ht="22.25" customHeight="1" x14ac:dyDescent="0.3">
      <c r="A645" s="307" t="s">
        <v>413</v>
      </c>
      <c r="B645" s="310" t="s">
        <v>419</v>
      </c>
      <c r="C645" s="310" t="s">
        <v>438</v>
      </c>
      <c r="D645" s="176" t="s">
        <v>41</v>
      </c>
      <c r="E645" s="170">
        <f t="shared" si="1636"/>
        <v>6000</v>
      </c>
      <c r="F645" s="170">
        <f t="shared" si="1637"/>
        <v>4819.2300000000005</v>
      </c>
      <c r="G645" s="170">
        <f t="shared" si="1620"/>
        <v>80.32050000000001</v>
      </c>
      <c r="H645" s="170">
        <f>H646+H647+H648+H650</f>
        <v>0</v>
      </c>
      <c r="I645" s="170">
        <f t="shared" ref="I645:AQ645" si="1639">I646+I647+I648+I650</f>
        <v>0</v>
      </c>
      <c r="J645" s="170">
        <f t="shared" si="1639"/>
        <v>0</v>
      </c>
      <c r="K645" s="170">
        <f t="shared" si="1639"/>
        <v>0</v>
      </c>
      <c r="L645" s="170">
        <f t="shared" si="1639"/>
        <v>0</v>
      </c>
      <c r="M645" s="170">
        <f t="shared" si="1639"/>
        <v>0</v>
      </c>
      <c r="N645" s="170">
        <f t="shared" si="1639"/>
        <v>0</v>
      </c>
      <c r="O645" s="170">
        <f t="shared" si="1639"/>
        <v>0</v>
      </c>
      <c r="P645" s="170">
        <f t="shared" si="1639"/>
        <v>0</v>
      </c>
      <c r="Q645" s="170">
        <f t="shared" si="1639"/>
        <v>0</v>
      </c>
      <c r="R645" s="170">
        <f t="shared" si="1639"/>
        <v>0</v>
      </c>
      <c r="S645" s="170">
        <f t="shared" si="1639"/>
        <v>0</v>
      </c>
      <c r="T645" s="170">
        <f t="shared" si="1639"/>
        <v>0</v>
      </c>
      <c r="U645" s="170">
        <f t="shared" si="1639"/>
        <v>0</v>
      </c>
      <c r="V645" s="170">
        <f t="shared" si="1639"/>
        <v>0</v>
      </c>
      <c r="W645" s="170">
        <f t="shared" si="1639"/>
        <v>0</v>
      </c>
      <c r="X645" s="170">
        <f t="shared" si="1639"/>
        <v>0</v>
      </c>
      <c r="Y645" s="170">
        <f t="shared" si="1639"/>
        <v>0</v>
      </c>
      <c r="Z645" s="170">
        <f t="shared" si="1639"/>
        <v>0</v>
      </c>
      <c r="AA645" s="170">
        <f t="shared" si="1639"/>
        <v>0</v>
      </c>
      <c r="AB645" s="170">
        <f t="shared" si="1639"/>
        <v>0</v>
      </c>
      <c r="AC645" s="170">
        <f t="shared" si="1639"/>
        <v>1741.1575600000001</v>
      </c>
      <c r="AD645" s="170">
        <f t="shared" si="1639"/>
        <v>1741.1575600000001</v>
      </c>
      <c r="AE645" s="170">
        <f t="shared" si="1639"/>
        <v>0</v>
      </c>
      <c r="AF645" s="170">
        <f t="shared" si="1639"/>
        <v>2867.9500000000003</v>
      </c>
      <c r="AG645" s="170">
        <f t="shared" si="1639"/>
        <v>2867.9500000000003</v>
      </c>
      <c r="AH645" s="170">
        <f t="shared" si="1639"/>
        <v>0</v>
      </c>
      <c r="AI645" s="170">
        <f t="shared" si="1639"/>
        <v>210.12243999999998</v>
      </c>
      <c r="AJ645" s="170">
        <f t="shared" si="1639"/>
        <v>210.12243999999998</v>
      </c>
      <c r="AK645" s="170">
        <f t="shared" si="1639"/>
        <v>0</v>
      </c>
      <c r="AL645" s="170">
        <f t="shared" si="1639"/>
        <v>0</v>
      </c>
      <c r="AM645" s="170">
        <f t="shared" si="1639"/>
        <v>0</v>
      </c>
      <c r="AN645" s="170">
        <f t="shared" si="1639"/>
        <v>0</v>
      </c>
      <c r="AO645" s="170">
        <f t="shared" si="1639"/>
        <v>1180.7699999999998</v>
      </c>
      <c r="AP645" s="170">
        <f t="shared" si="1639"/>
        <v>0</v>
      </c>
      <c r="AQ645" s="170">
        <f t="shared" si="1639"/>
        <v>0</v>
      </c>
      <c r="AR645" s="313"/>
    </row>
    <row r="646" spans="1:44" x14ac:dyDescent="0.3">
      <c r="A646" s="308"/>
      <c r="B646" s="311"/>
      <c r="C646" s="311"/>
      <c r="D646" s="172" t="s">
        <v>37</v>
      </c>
      <c r="E646" s="170">
        <f t="shared" si="1636"/>
        <v>0</v>
      </c>
      <c r="F646" s="170">
        <f t="shared" si="1637"/>
        <v>0</v>
      </c>
      <c r="G646" s="170" t="e">
        <f t="shared" si="1620"/>
        <v>#DIV/0!</v>
      </c>
      <c r="H646" s="169"/>
      <c r="I646" s="169"/>
      <c r="J646" s="174"/>
      <c r="K646" s="169"/>
      <c r="L646" s="169"/>
      <c r="M646" s="174"/>
      <c r="N646" s="169"/>
      <c r="O646" s="169"/>
      <c r="P646" s="174"/>
      <c r="Q646" s="169"/>
      <c r="R646" s="169"/>
      <c r="S646" s="174"/>
      <c r="T646" s="169"/>
      <c r="U646" s="169"/>
      <c r="V646" s="174"/>
      <c r="W646" s="169"/>
      <c r="X646" s="169"/>
      <c r="Y646" s="174"/>
      <c r="Z646" s="169"/>
      <c r="AA646" s="169"/>
      <c r="AB646" s="174"/>
      <c r="AC646" s="169"/>
      <c r="AD646" s="169"/>
      <c r="AE646" s="174"/>
      <c r="AF646" s="169"/>
      <c r="AG646" s="169"/>
      <c r="AH646" s="174"/>
      <c r="AI646" s="169"/>
      <c r="AJ646" s="169"/>
      <c r="AK646" s="169"/>
      <c r="AL646" s="169"/>
      <c r="AM646" s="169"/>
      <c r="AN646" s="174"/>
      <c r="AO646" s="169"/>
      <c r="AP646" s="169"/>
      <c r="AQ646" s="174"/>
      <c r="AR646" s="313"/>
    </row>
    <row r="647" spans="1:44" ht="31.15" customHeight="1" x14ac:dyDescent="0.3">
      <c r="A647" s="308"/>
      <c r="B647" s="311"/>
      <c r="C647" s="311"/>
      <c r="D647" s="172" t="s">
        <v>2</v>
      </c>
      <c r="E647" s="170">
        <f t="shared" si="1636"/>
        <v>0</v>
      </c>
      <c r="F647" s="170">
        <f t="shared" si="1637"/>
        <v>0</v>
      </c>
      <c r="G647" s="170" t="e">
        <f t="shared" si="1620"/>
        <v>#DIV/0!</v>
      </c>
      <c r="H647" s="169"/>
      <c r="I647" s="169"/>
      <c r="J647" s="174"/>
      <c r="K647" s="169"/>
      <c r="L647" s="169"/>
      <c r="M647" s="174"/>
      <c r="N647" s="169"/>
      <c r="O647" s="169"/>
      <c r="P647" s="174"/>
      <c r="Q647" s="169"/>
      <c r="R647" s="169"/>
      <c r="S647" s="174"/>
      <c r="T647" s="169"/>
      <c r="U647" s="169"/>
      <c r="V647" s="174"/>
      <c r="W647" s="169"/>
      <c r="X647" s="169"/>
      <c r="Y647" s="174"/>
      <c r="Z647" s="169"/>
      <c r="AA647" s="169"/>
      <c r="AB647" s="174"/>
      <c r="AC647" s="169"/>
      <c r="AD647" s="169"/>
      <c r="AE647" s="174"/>
      <c r="AF647" s="169"/>
      <c r="AG647" s="169"/>
      <c r="AH647" s="174"/>
      <c r="AI647" s="169"/>
      <c r="AJ647" s="169"/>
      <c r="AK647" s="174"/>
      <c r="AL647" s="169"/>
      <c r="AM647" s="169"/>
      <c r="AN647" s="174"/>
      <c r="AO647" s="169"/>
      <c r="AP647" s="169"/>
      <c r="AQ647" s="174"/>
      <c r="AR647" s="313"/>
    </row>
    <row r="648" spans="1:44" ht="42.75" customHeight="1" x14ac:dyDescent="0.3">
      <c r="A648" s="308"/>
      <c r="B648" s="311"/>
      <c r="C648" s="311"/>
      <c r="D648" s="192" t="s">
        <v>449</v>
      </c>
      <c r="E648" s="170">
        <f t="shared" si="1636"/>
        <v>4800</v>
      </c>
      <c r="F648" s="170">
        <f t="shared" si="1637"/>
        <v>3855.3940000000002</v>
      </c>
      <c r="G648" s="170">
        <f t="shared" si="1620"/>
        <v>80.320708333333329</v>
      </c>
      <c r="H648" s="169"/>
      <c r="I648" s="169"/>
      <c r="J648" s="174"/>
      <c r="K648" s="169"/>
      <c r="L648" s="169"/>
      <c r="M648" s="174"/>
      <c r="N648" s="169"/>
      <c r="O648" s="169"/>
      <c r="P648" s="174"/>
      <c r="Q648" s="169"/>
      <c r="R648" s="169"/>
      <c r="S648" s="174"/>
      <c r="T648" s="169"/>
      <c r="U648" s="169"/>
      <c r="V648" s="174"/>
      <c r="W648" s="169"/>
      <c r="X648" s="169"/>
      <c r="Y648" s="174"/>
      <c r="Z648" s="169"/>
      <c r="AA648" s="169"/>
      <c r="AB648" s="174"/>
      <c r="AC648" s="169">
        <v>1392.8660500000001</v>
      </c>
      <c r="AD648" s="169">
        <v>1392.8660500000001</v>
      </c>
      <c r="AE648" s="174"/>
      <c r="AF648" s="169">
        <v>2294.36</v>
      </c>
      <c r="AG648" s="169">
        <v>2294.36</v>
      </c>
      <c r="AH648" s="174"/>
      <c r="AI648" s="169">
        <v>168.16794999999999</v>
      </c>
      <c r="AJ648" s="169">
        <v>168.16794999999999</v>
      </c>
      <c r="AK648" s="174"/>
      <c r="AL648" s="169"/>
      <c r="AM648" s="169"/>
      <c r="AN648" s="174"/>
      <c r="AO648" s="169">
        <f>4800-1392.86605-2294.36-168.16795</f>
        <v>944.60599999999977</v>
      </c>
      <c r="AP648" s="169"/>
      <c r="AQ648" s="174"/>
      <c r="AR648" s="313"/>
    </row>
    <row r="649" spans="1:44" ht="30.05" customHeight="1" x14ac:dyDescent="0.25">
      <c r="A649" s="308"/>
      <c r="B649" s="311"/>
      <c r="C649" s="311"/>
      <c r="D649" s="173" t="s">
        <v>272</v>
      </c>
      <c r="E649" s="170">
        <f t="shared" si="1636"/>
        <v>0</v>
      </c>
      <c r="F649" s="170">
        <f t="shared" si="1637"/>
        <v>0</v>
      </c>
      <c r="G649" s="170" t="e">
        <f t="shared" si="1620"/>
        <v>#DIV/0!</v>
      </c>
      <c r="H649" s="169"/>
      <c r="I649" s="169"/>
      <c r="J649" s="174"/>
      <c r="K649" s="169"/>
      <c r="L649" s="169"/>
      <c r="M649" s="174"/>
      <c r="N649" s="169"/>
      <c r="O649" s="169"/>
      <c r="P649" s="174"/>
      <c r="Q649" s="169"/>
      <c r="R649" s="169"/>
      <c r="S649" s="174"/>
      <c r="T649" s="169"/>
      <c r="U649" s="169"/>
      <c r="V649" s="174"/>
      <c r="W649" s="169"/>
      <c r="X649" s="169"/>
      <c r="Y649" s="174"/>
      <c r="Z649" s="169"/>
      <c r="AA649" s="169"/>
      <c r="AB649" s="174"/>
      <c r="AC649" s="169"/>
      <c r="AD649" s="169"/>
      <c r="AE649" s="174"/>
      <c r="AF649" s="169"/>
      <c r="AG649" s="169"/>
      <c r="AH649" s="174"/>
      <c r="AI649" s="169"/>
      <c r="AJ649" s="169"/>
      <c r="AK649" s="174"/>
      <c r="AL649" s="169"/>
      <c r="AM649" s="169"/>
      <c r="AN649" s="174"/>
      <c r="AO649" s="169"/>
      <c r="AP649" s="169"/>
      <c r="AQ649" s="174"/>
      <c r="AR649" s="313"/>
    </row>
    <row r="650" spans="1:44" ht="30.05" customHeight="1" x14ac:dyDescent="0.3">
      <c r="A650" s="309"/>
      <c r="B650" s="312"/>
      <c r="C650" s="312"/>
      <c r="D650" s="192" t="s">
        <v>439</v>
      </c>
      <c r="E650" s="170">
        <f t="shared" si="1636"/>
        <v>1200</v>
      </c>
      <c r="F650" s="170">
        <f t="shared" si="1637"/>
        <v>963.83600000000001</v>
      </c>
      <c r="G650" s="170">
        <f t="shared" si="1620"/>
        <v>80.319666666666663</v>
      </c>
      <c r="H650" s="169"/>
      <c r="I650" s="169"/>
      <c r="J650" s="174"/>
      <c r="K650" s="169"/>
      <c r="L650" s="169"/>
      <c r="M650" s="174"/>
      <c r="N650" s="169"/>
      <c r="O650" s="169"/>
      <c r="P650" s="174"/>
      <c r="Q650" s="169"/>
      <c r="R650" s="169"/>
      <c r="S650" s="174"/>
      <c r="T650" s="169"/>
      <c r="U650" s="169"/>
      <c r="V650" s="174"/>
      <c r="W650" s="169"/>
      <c r="X650" s="169"/>
      <c r="Y650" s="174"/>
      <c r="Z650" s="169"/>
      <c r="AA650" s="169"/>
      <c r="AB650" s="174"/>
      <c r="AC650" s="169">
        <v>348.29151000000002</v>
      </c>
      <c r="AD650" s="169">
        <v>348.29151000000002</v>
      </c>
      <c r="AE650" s="174"/>
      <c r="AF650" s="169">
        <v>573.59</v>
      </c>
      <c r="AG650" s="169">
        <v>573.59</v>
      </c>
      <c r="AH650" s="174"/>
      <c r="AI650" s="169">
        <v>41.95449</v>
      </c>
      <c r="AJ650" s="169">
        <v>41.95449</v>
      </c>
      <c r="AK650" s="174"/>
      <c r="AL650" s="169"/>
      <c r="AM650" s="169"/>
      <c r="AN650" s="174"/>
      <c r="AO650" s="169">
        <f>1200-348.29151-573.59+41.95449-41.95449-41.95449</f>
        <v>236.16399999999996</v>
      </c>
      <c r="AP650" s="169"/>
      <c r="AQ650" s="174"/>
      <c r="AR650" s="209"/>
    </row>
    <row r="651" spans="1:44" s="116" customFormat="1" ht="22.25" customHeight="1" x14ac:dyDescent="0.3">
      <c r="A651" s="307" t="s">
        <v>414</v>
      </c>
      <c r="B651" s="310" t="s">
        <v>420</v>
      </c>
      <c r="C651" s="310" t="s">
        <v>438</v>
      </c>
      <c r="D651" s="176" t="s">
        <v>41</v>
      </c>
      <c r="E651" s="170">
        <f t="shared" si="1636"/>
        <v>5066.1589000000004</v>
      </c>
      <c r="F651" s="170">
        <f t="shared" si="1637"/>
        <v>4537.5791200000003</v>
      </c>
      <c r="G651" s="170">
        <f t="shared" si="1620"/>
        <v>89.566458722800817</v>
      </c>
      <c r="H651" s="170">
        <f>H652+H653+H654+H656</f>
        <v>0</v>
      </c>
      <c r="I651" s="170">
        <f t="shared" ref="I651:AQ651" si="1640">I652+I653+I654+I656</f>
        <v>0</v>
      </c>
      <c r="J651" s="170">
        <f t="shared" si="1640"/>
        <v>0</v>
      </c>
      <c r="K651" s="170">
        <f t="shared" si="1640"/>
        <v>0</v>
      </c>
      <c r="L651" s="170">
        <f t="shared" si="1640"/>
        <v>0</v>
      </c>
      <c r="M651" s="170">
        <f t="shared" si="1640"/>
        <v>0</v>
      </c>
      <c r="N651" s="170">
        <f t="shared" si="1640"/>
        <v>0</v>
      </c>
      <c r="O651" s="170">
        <f t="shared" si="1640"/>
        <v>0</v>
      </c>
      <c r="P651" s="170">
        <f t="shared" si="1640"/>
        <v>0</v>
      </c>
      <c r="Q651" s="170">
        <f t="shared" si="1640"/>
        <v>0</v>
      </c>
      <c r="R651" s="170">
        <f t="shared" si="1640"/>
        <v>0</v>
      </c>
      <c r="S651" s="170">
        <f t="shared" si="1640"/>
        <v>0</v>
      </c>
      <c r="T651" s="170">
        <f t="shared" si="1640"/>
        <v>0</v>
      </c>
      <c r="U651" s="170">
        <f t="shared" si="1640"/>
        <v>0</v>
      </c>
      <c r="V651" s="170">
        <f t="shared" si="1640"/>
        <v>0</v>
      </c>
      <c r="W651" s="170">
        <f t="shared" si="1640"/>
        <v>0</v>
      </c>
      <c r="X651" s="170">
        <f t="shared" si="1640"/>
        <v>0</v>
      </c>
      <c r="Y651" s="170">
        <f t="shared" si="1640"/>
        <v>0</v>
      </c>
      <c r="Z651" s="170">
        <f t="shared" si="1640"/>
        <v>0</v>
      </c>
      <c r="AA651" s="170">
        <f t="shared" si="1640"/>
        <v>0</v>
      </c>
      <c r="AB651" s="170">
        <f t="shared" si="1640"/>
        <v>0</v>
      </c>
      <c r="AC651" s="170">
        <f t="shared" si="1640"/>
        <v>0</v>
      </c>
      <c r="AD651" s="170">
        <f t="shared" si="1640"/>
        <v>0</v>
      </c>
      <c r="AE651" s="170">
        <f t="shared" si="1640"/>
        <v>0</v>
      </c>
      <c r="AF651" s="170">
        <f t="shared" si="1640"/>
        <v>1759.1009300000001</v>
      </c>
      <c r="AG651" s="170">
        <f t="shared" si="1640"/>
        <v>1759.1009300000001</v>
      </c>
      <c r="AH651" s="170">
        <f t="shared" si="1640"/>
        <v>0</v>
      </c>
      <c r="AI651" s="170">
        <f t="shared" si="1640"/>
        <v>1066.1588999999999</v>
      </c>
      <c r="AJ651" s="170">
        <f t="shared" si="1640"/>
        <v>1066.1588999999999</v>
      </c>
      <c r="AK651" s="170">
        <f t="shared" si="1640"/>
        <v>0</v>
      </c>
      <c r="AL651" s="170">
        <f t="shared" si="1640"/>
        <v>1712.3192899999999</v>
      </c>
      <c r="AM651" s="170">
        <f t="shared" si="1640"/>
        <v>1712.3192899999999</v>
      </c>
      <c r="AN651" s="170">
        <f t="shared" si="1640"/>
        <v>0</v>
      </c>
      <c r="AO651" s="170">
        <f t="shared" si="1640"/>
        <v>528.57978000000003</v>
      </c>
      <c r="AP651" s="170">
        <f t="shared" si="1640"/>
        <v>0</v>
      </c>
      <c r="AQ651" s="170">
        <f t="shared" si="1640"/>
        <v>0</v>
      </c>
      <c r="AR651" s="313"/>
    </row>
    <row r="652" spans="1:44" x14ac:dyDescent="0.3">
      <c r="A652" s="308"/>
      <c r="B652" s="311"/>
      <c r="C652" s="311"/>
      <c r="D652" s="172" t="s">
        <v>37</v>
      </c>
      <c r="E652" s="170">
        <f t="shared" si="1636"/>
        <v>0</v>
      </c>
      <c r="F652" s="170">
        <f t="shared" si="1637"/>
        <v>0</v>
      </c>
      <c r="G652" s="170" t="e">
        <f t="shared" si="1620"/>
        <v>#DIV/0!</v>
      </c>
      <c r="H652" s="169"/>
      <c r="I652" s="169"/>
      <c r="J652" s="174"/>
      <c r="K652" s="169"/>
      <c r="L652" s="169"/>
      <c r="M652" s="174"/>
      <c r="N652" s="169"/>
      <c r="O652" s="169"/>
      <c r="P652" s="174"/>
      <c r="Q652" s="169"/>
      <c r="R652" s="169"/>
      <c r="S652" s="174"/>
      <c r="T652" s="169"/>
      <c r="U652" s="169"/>
      <c r="V652" s="174"/>
      <c r="W652" s="169"/>
      <c r="X652" s="169"/>
      <c r="Y652" s="174"/>
      <c r="Z652" s="169"/>
      <c r="AA652" s="169"/>
      <c r="AB652" s="174"/>
      <c r="AC652" s="169"/>
      <c r="AD652" s="169"/>
      <c r="AE652" s="174"/>
      <c r="AF652" s="169"/>
      <c r="AG652" s="169"/>
      <c r="AH652" s="174"/>
      <c r="AI652" s="169"/>
      <c r="AJ652" s="169"/>
      <c r="AK652" s="169"/>
      <c r="AL652" s="169"/>
      <c r="AM652" s="169"/>
      <c r="AN652" s="174"/>
      <c r="AO652" s="169"/>
      <c r="AP652" s="169"/>
      <c r="AQ652" s="174"/>
      <c r="AR652" s="313"/>
    </row>
    <row r="653" spans="1:44" ht="31.15" customHeight="1" x14ac:dyDescent="0.3">
      <c r="A653" s="308"/>
      <c r="B653" s="311"/>
      <c r="C653" s="311"/>
      <c r="D653" s="172" t="s">
        <v>2</v>
      </c>
      <c r="E653" s="170">
        <f t="shared" si="1636"/>
        <v>1066.1588999999999</v>
      </c>
      <c r="F653" s="170">
        <f t="shared" si="1637"/>
        <v>1066.1588999999999</v>
      </c>
      <c r="G653" s="170">
        <f t="shared" si="1620"/>
        <v>100</v>
      </c>
      <c r="H653" s="169"/>
      <c r="I653" s="169"/>
      <c r="J653" s="174"/>
      <c r="K653" s="169"/>
      <c r="L653" s="169"/>
      <c r="M653" s="174"/>
      <c r="N653" s="169"/>
      <c r="O653" s="169"/>
      <c r="P653" s="174"/>
      <c r="Q653" s="169"/>
      <c r="R653" s="169"/>
      <c r="S653" s="174"/>
      <c r="T653" s="169"/>
      <c r="U653" s="169"/>
      <c r="V653" s="174"/>
      <c r="W653" s="169"/>
      <c r="X653" s="169"/>
      <c r="Y653" s="174"/>
      <c r="Z653" s="169"/>
      <c r="AA653" s="169"/>
      <c r="AB653" s="174"/>
      <c r="AC653" s="169"/>
      <c r="AD653" s="169"/>
      <c r="AE653" s="174"/>
      <c r="AF653" s="169"/>
      <c r="AG653" s="169"/>
      <c r="AH653" s="174"/>
      <c r="AI653" s="169">
        <v>1066.1588999999999</v>
      </c>
      <c r="AJ653" s="169">
        <v>1066.1588999999999</v>
      </c>
      <c r="AK653" s="174"/>
      <c r="AL653" s="169"/>
      <c r="AM653" s="169"/>
      <c r="AN653" s="174"/>
      <c r="AO653" s="169"/>
      <c r="AP653" s="169"/>
      <c r="AQ653" s="174"/>
      <c r="AR653" s="313"/>
    </row>
    <row r="654" spans="1:44" ht="39" customHeight="1" x14ac:dyDescent="0.3">
      <c r="A654" s="308"/>
      <c r="B654" s="311"/>
      <c r="C654" s="311"/>
      <c r="D654" s="192" t="s">
        <v>449</v>
      </c>
      <c r="E654" s="170">
        <f t="shared" si="1636"/>
        <v>3200</v>
      </c>
      <c r="F654" s="170">
        <f t="shared" si="1637"/>
        <v>3200</v>
      </c>
      <c r="G654" s="170">
        <f t="shared" si="1620"/>
        <v>100</v>
      </c>
      <c r="H654" s="169"/>
      <c r="I654" s="169"/>
      <c r="J654" s="174"/>
      <c r="K654" s="169"/>
      <c r="L654" s="169"/>
      <c r="M654" s="174"/>
      <c r="N654" s="169"/>
      <c r="O654" s="169"/>
      <c r="P654" s="174"/>
      <c r="Q654" s="169"/>
      <c r="R654" s="169"/>
      <c r="S654" s="174"/>
      <c r="T654" s="169"/>
      <c r="U654" s="169"/>
      <c r="V654" s="174"/>
      <c r="W654" s="169"/>
      <c r="X654" s="169"/>
      <c r="Y654" s="174"/>
      <c r="Z654" s="169"/>
      <c r="AA654" s="169"/>
      <c r="AB654" s="174"/>
      <c r="AC654" s="169"/>
      <c r="AD654" s="169"/>
      <c r="AE654" s="174"/>
      <c r="AF654" s="169">
        <v>1492.56113</v>
      </c>
      <c r="AG654" s="169">
        <v>1492.56113</v>
      </c>
      <c r="AH654" s="174"/>
      <c r="AI654" s="169"/>
      <c r="AJ654" s="169"/>
      <c r="AK654" s="174"/>
      <c r="AL654" s="169">
        <f t="shared" ref="AL654:AM654" si="1641">1600+1600-1492.56113</f>
        <v>1707.43887</v>
      </c>
      <c r="AM654" s="169">
        <f t="shared" si="1641"/>
        <v>1707.43887</v>
      </c>
      <c r="AN654" s="174"/>
      <c r="AO654" s="169"/>
      <c r="AP654" s="169"/>
      <c r="AQ654" s="174"/>
      <c r="AR654" s="313"/>
    </row>
    <row r="655" spans="1:44" ht="30.05" customHeight="1" x14ac:dyDescent="0.25">
      <c r="A655" s="308"/>
      <c r="B655" s="311"/>
      <c r="C655" s="311"/>
      <c r="D655" s="173" t="s">
        <v>272</v>
      </c>
      <c r="E655" s="170">
        <f t="shared" si="1636"/>
        <v>0</v>
      </c>
      <c r="F655" s="170">
        <f t="shared" si="1637"/>
        <v>0</v>
      </c>
      <c r="G655" s="170" t="e">
        <f t="shared" si="1620"/>
        <v>#DIV/0!</v>
      </c>
      <c r="H655" s="169"/>
      <c r="I655" s="169"/>
      <c r="J655" s="174"/>
      <c r="K655" s="169"/>
      <c r="L655" s="169"/>
      <c r="M655" s="174"/>
      <c r="N655" s="169"/>
      <c r="O655" s="169"/>
      <c r="P655" s="174"/>
      <c r="Q655" s="169"/>
      <c r="R655" s="169"/>
      <c r="S655" s="174"/>
      <c r="T655" s="169"/>
      <c r="U655" s="169"/>
      <c r="V655" s="174"/>
      <c r="W655" s="169"/>
      <c r="X655" s="169"/>
      <c r="Y655" s="174"/>
      <c r="Z655" s="169"/>
      <c r="AA655" s="169"/>
      <c r="AB655" s="174"/>
      <c r="AC655" s="169"/>
      <c r="AD655" s="169"/>
      <c r="AE655" s="174"/>
      <c r="AF655" s="169"/>
      <c r="AG655" s="169"/>
      <c r="AH655" s="174"/>
      <c r="AI655" s="169"/>
      <c r="AJ655" s="169"/>
      <c r="AK655" s="174"/>
      <c r="AL655" s="169"/>
      <c r="AM655" s="169"/>
      <c r="AN655" s="174"/>
      <c r="AO655" s="169"/>
      <c r="AP655" s="169"/>
      <c r="AQ655" s="174"/>
      <c r="AR655" s="313"/>
    </row>
    <row r="656" spans="1:44" ht="30.05" customHeight="1" x14ac:dyDescent="0.3">
      <c r="A656" s="309"/>
      <c r="B656" s="312"/>
      <c r="C656" s="312"/>
      <c r="D656" s="192" t="s">
        <v>439</v>
      </c>
      <c r="E656" s="170">
        <f t="shared" si="1636"/>
        <v>800</v>
      </c>
      <c r="F656" s="170">
        <f t="shared" si="1637"/>
        <v>271.42022000000003</v>
      </c>
      <c r="G656" s="170">
        <f t="shared" si="1620"/>
        <v>33.927527500000004</v>
      </c>
      <c r="H656" s="169"/>
      <c r="I656" s="169"/>
      <c r="J656" s="174"/>
      <c r="K656" s="169"/>
      <c r="L656" s="169"/>
      <c r="M656" s="174"/>
      <c r="N656" s="169"/>
      <c r="O656" s="169"/>
      <c r="P656" s="174"/>
      <c r="Q656" s="169"/>
      <c r="R656" s="169"/>
      <c r="S656" s="174"/>
      <c r="T656" s="169"/>
      <c r="U656" s="169"/>
      <c r="V656" s="174"/>
      <c r="W656" s="169"/>
      <c r="X656" s="169"/>
      <c r="Y656" s="174"/>
      <c r="Z656" s="169"/>
      <c r="AA656" s="169"/>
      <c r="AB656" s="174"/>
      <c r="AC656" s="169"/>
      <c r="AD656" s="169"/>
      <c r="AE656" s="174"/>
      <c r="AF656" s="169">
        <v>266.53980000000001</v>
      </c>
      <c r="AG656" s="169">
        <v>266.53980000000001</v>
      </c>
      <c r="AH656" s="174"/>
      <c r="AI656" s="169"/>
      <c r="AJ656" s="169"/>
      <c r="AK656" s="174"/>
      <c r="AL656" s="169">
        <v>4.88042</v>
      </c>
      <c r="AM656" s="169">
        <v>4.88042</v>
      </c>
      <c r="AN656" s="174"/>
      <c r="AO656" s="169">
        <f>400+400-266.5398-4.88042</f>
        <v>528.57978000000003</v>
      </c>
      <c r="AP656" s="169"/>
      <c r="AQ656" s="174"/>
      <c r="AR656" s="209"/>
    </row>
    <row r="657" spans="1:44" s="116" customFormat="1" ht="22.25" customHeight="1" x14ac:dyDescent="0.3">
      <c r="A657" s="307" t="s">
        <v>415</v>
      </c>
      <c r="B657" s="310" t="s">
        <v>421</v>
      </c>
      <c r="C657" s="310" t="s">
        <v>438</v>
      </c>
      <c r="D657" s="176" t="s">
        <v>41</v>
      </c>
      <c r="E657" s="170">
        <f t="shared" si="1636"/>
        <v>700</v>
      </c>
      <c r="F657" s="170">
        <f t="shared" si="1637"/>
        <v>760.75</v>
      </c>
      <c r="G657" s="170">
        <f t="shared" si="1620"/>
        <v>108.67857142857143</v>
      </c>
      <c r="H657" s="170">
        <f>H658+H659+H660+H662</f>
        <v>0</v>
      </c>
      <c r="I657" s="170">
        <f t="shared" ref="I657:AQ657" si="1642">I658+I659+I660+I662</f>
        <v>0</v>
      </c>
      <c r="J657" s="170">
        <f t="shared" si="1642"/>
        <v>0</v>
      </c>
      <c r="K657" s="170">
        <f t="shared" si="1642"/>
        <v>0</v>
      </c>
      <c r="L657" s="170">
        <f t="shared" si="1642"/>
        <v>0</v>
      </c>
      <c r="M657" s="170">
        <f t="shared" si="1642"/>
        <v>0</v>
      </c>
      <c r="N657" s="170">
        <f t="shared" si="1642"/>
        <v>0</v>
      </c>
      <c r="O657" s="170">
        <f t="shared" si="1642"/>
        <v>0</v>
      </c>
      <c r="P657" s="170">
        <f t="shared" si="1642"/>
        <v>0</v>
      </c>
      <c r="Q657" s="170">
        <f t="shared" si="1642"/>
        <v>0</v>
      </c>
      <c r="R657" s="170">
        <f t="shared" si="1642"/>
        <v>0</v>
      </c>
      <c r="S657" s="170">
        <f t="shared" si="1642"/>
        <v>0</v>
      </c>
      <c r="T657" s="170">
        <f t="shared" si="1642"/>
        <v>0</v>
      </c>
      <c r="U657" s="170">
        <f t="shared" si="1642"/>
        <v>0</v>
      </c>
      <c r="V657" s="170">
        <f t="shared" si="1642"/>
        <v>0</v>
      </c>
      <c r="W657" s="170">
        <f t="shared" si="1642"/>
        <v>0</v>
      </c>
      <c r="X657" s="170">
        <f t="shared" si="1642"/>
        <v>0</v>
      </c>
      <c r="Y657" s="170">
        <f t="shared" si="1642"/>
        <v>0</v>
      </c>
      <c r="Z657" s="170">
        <f t="shared" si="1642"/>
        <v>0</v>
      </c>
      <c r="AA657" s="170">
        <f t="shared" si="1642"/>
        <v>0</v>
      </c>
      <c r="AB657" s="170">
        <f t="shared" si="1642"/>
        <v>0</v>
      </c>
      <c r="AC657" s="170">
        <f t="shared" si="1642"/>
        <v>0</v>
      </c>
      <c r="AD657" s="170">
        <f t="shared" si="1642"/>
        <v>0</v>
      </c>
      <c r="AE657" s="170">
        <f t="shared" si="1642"/>
        <v>0</v>
      </c>
      <c r="AF657" s="170">
        <f t="shared" si="1642"/>
        <v>0</v>
      </c>
      <c r="AG657" s="170">
        <f t="shared" si="1642"/>
        <v>0</v>
      </c>
      <c r="AH657" s="170">
        <f t="shared" si="1642"/>
        <v>0</v>
      </c>
      <c r="AI657" s="170">
        <f t="shared" si="1642"/>
        <v>0</v>
      </c>
      <c r="AJ657" s="170">
        <f t="shared" si="1642"/>
        <v>0</v>
      </c>
      <c r="AK657" s="170">
        <f t="shared" si="1642"/>
        <v>0</v>
      </c>
      <c r="AL657" s="170">
        <f t="shared" si="1642"/>
        <v>0</v>
      </c>
      <c r="AM657" s="170">
        <f t="shared" si="1642"/>
        <v>0</v>
      </c>
      <c r="AN657" s="170">
        <f t="shared" si="1642"/>
        <v>0</v>
      </c>
      <c r="AO657" s="170">
        <f t="shared" si="1642"/>
        <v>700</v>
      </c>
      <c r="AP657" s="170">
        <f t="shared" si="1642"/>
        <v>760.75</v>
      </c>
      <c r="AQ657" s="170">
        <f t="shared" si="1642"/>
        <v>0</v>
      </c>
      <c r="AR657" s="313"/>
    </row>
    <row r="658" spans="1:44" x14ac:dyDescent="0.3">
      <c r="A658" s="308"/>
      <c r="B658" s="311"/>
      <c r="C658" s="311"/>
      <c r="D658" s="172" t="s">
        <v>37</v>
      </c>
      <c r="E658" s="170">
        <f t="shared" si="1636"/>
        <v>0</v>
      </c>
      <c r="F658" s="170">
        <f t="shared" si="1637"/>
        <v>0</v>
      </c>
      <c r="G658" s="170" t="e">
        <f t="shared" si="1620"/>
        <v>#DIV/0!</v>
      </c>
      <c r="H658" s="169"/>
      <c r="I658" s="169"/>
      <c r="J658" s="174"/>
      <c r="K658" s="169"/>
      <c r="L658" s="169"/>
      <c r="M658" s="174"/>
      <c r="N658" s="169"/>
      <c r="O658" s="169"/>
      <c r="P658" s="174"/>
      <c r="Q658" s="169"/>
      <c r="R658" s="169"/>
      <c r="S658" s="174"/>
      <c r="T658" s="169"/>
      <c r="U658" s="169"/>
      <c r="V658" s="174"/>
      <c r="W658" s="169"/>
      <c r="X658" s="169"/>
      <c r="Y658" s="174"/>
      <c r="Z658" s="169"/>
      <c r="AA658" s="169"/>
      <c r="AB658" s="174"/>
      <c r="AC658" s="169"/>
      <c r="AD658" s="169"/>
      <c r="AE658" s="174"/>
      <c r="AF658" s="169"/>
      <c r="AG658" s="169"/>
      <c r="AH658" s="174"/>
      <c r="AI658" s="169"/>
      <c r="AJ658" s="169"/>
      <c r="AK658" s="169"/>
      <c r="AL658" s="169"/>
      <c r="AM658" s="169"/>
      <c r="AN658" s="174"/>
      <c r="AO658" s="169"/>
      <c r="AP658" s="169"/>
      <c r="AQ658" s="174"/>
      <c r="AR658" s="313"/>
    </row>
    <row r="659" spans="1:44" ht="31.15" customHeight="1" x14ac:dyDescent="0.3">
      <c r="A659" s="308"/>
      <c r="B659" s="311"/>
      <c r="C659" s="311"/>
      <c r="D659" s="172" t="s">
        <v>2</v>
      </c>
      <c r="E659" s="170">
        <f t="shared" si="1636"/>
        <v>0</v>
      </c>
      <c r="F659" s="170">
        <f t="shared" si="1637"/>
        <v>0</v>
      </c>
      <c r="G659" s="170" t="e">
        <f t="shared" si="1620"/>
        <v>#DIV/0!</v>
      </c>
      <c r="H659" s="169"/>
      <c r="I659" s="169"/>
      <c r="J659" s="174"/>
      <c r="K659" s="169"/>
      <c r="L659" s="169"/>
      <c r="M659" s="174"/>
      <c r="N659" s="169"/>
      <c r="O659" s="169"/>
      <c r="P659" s="174"/>
      <c r="Q659" s="169"/>
      <c r="R659" s="169"/>
      <c r="S659" s="174"/>
      <c r="T659" s="169"/>
      <c r="U659" s="169"/>
      <c r="V659" s="174"/>
      <c r="W659" s="169"/>
      <c r="X659" s="169"/>
      <c r="Y659" s="174"/>
      <c r="Z659" s="169"/>
      <c r="AA659" s="169"/>
      <c r="AB659" s="174"/>
      <c r="AC659" s="169"/>
      <c r="AD659" s="169"/>
      <c r="AE659" s="174"/>
      <c r="AF659" s="169"/>
      <c r="AG659" s="169"/>
      <c r="AH659" s="174"/>
      <c r="AI659" s="169"/>
      <c r="AJ659" s="169"/>
      <c r="AK659" s="174"/>
      <c r="AL659" s="169"/>
      <c r="AM659" s="169"/>
      <c r="AN659" s="174"/>
      <c r="AO659" s="169"/>
      <c r="AP659" s="169"/>
      <c r="AQ659" s="174"/>
      <c r="AR659" s="313"/>
    </row>
    <row r="660" spans="1:44" ht="36" customHeight="1" x14ac:dyDescent="0.3">
      <c r="A660" s="308"/>
      <c r="B660" s="311"/>
      <c r="C660" s="311"/>
      <c r="D660" s="192" t="s">
        <v>449</v>
      </c>
      <c r="E660" s="170">
        <f t="shared" si="1636"/>
        <v>0</v>
      </c>
      <c r="F660" s="170">
        <f t="shared" si="1637"/>
        <v>0</v>
      </c>
      <c r="G660" s="170" t="e">
        <f t="shared" si="1620"/>
        <v>#DIV/0!</v>
      </c>
      <c r="H660" s="169"/>
      <c r="I660" s="169"/>
      <c r="J660" s="174"/>
      <c r="K660" s="169"/>
      <c r="L660" s="169"/>
      <c r="M660" s="174"/>
      <c r="N660" s="169"/>
      <c r="O660" s="169"/>
      <c r="P660" s="174"/>
      <c r="Q660" s="169"/>
      <c r="R660" s="169"/>
      <c r="S660" s="174"/>
      <c r="T660" s="169"/>
      <c r="U660" s="169"/>
      <c r="V660" s="174"/>
      <c r="W660" s="169"/>
      <c r="X660" s="169"/>
      <c r="Y660" s="174"/>
      <c r="Z660" s="169"/>
      <c r="AA660" s="169"/>
      <c r="AB660" s="174"/>
      <c r="AC660" s="169"/>
      <c r="AD660" s="169"/>
      <c r="AE660" s="174"/>
      <c r="AF660" s="169"/>
      <c r="AG660" s="169"/>
      <c r="AH660" s="174"/>
      <c r="AI660" s="169"/>
      <c r="AJ660" s="169"/>
      <c r="AK660" s="174"/>
      <c r="AL660" s="169"/>
      <c r="AM660" s="169"/>
      <c r="AN660" s="174"/>
      <c r="AO660" s="169"/>
      <c r="AP660" s="169"/>
      <c r="AQ660" s="174"/>
      <c r="AR660" s="313"/>
    </row>
    <row r="661" spans="1:44" ht="30.05" customHeight="1" x14ac:dyDescent="0.25">
      <c r="A661" s="308"/>
      <c r="B661" s="311"/>
      <c r="C661" s="311"/>
      <c r="D661" s="173" t="s">
        <v>272</v>
      </c>
      <c r="E661" s="170">
        <f t="shared" si="1636"/>
        <v>0</v>
      </c>
      <c r="F661" s="170">
        <f t="shared" si="1637"/>
        <v>0</v>
      </c>
      <c r="G661" s="170" t="e">
        <f t="shared" si="1620"/>
        <v>#DIV/0!</v>
      </c>
      <c r="H661" s="169"/>
      <c r="I661" s="169"/>
      <c r="J661" s="174"/>
      <c r="K661" s="169"/>
      <c r="L661" s="169"/>
      <c r="M661" s="174"/>
      <c r="N661" s="169"/>
      <c r="O661" s="169"/>
      <c r="P661" s="174"/>
      <c r="Q661" s="169"/>
      <c r="R661" s="169"/>
      <c r="S661" s="174"/>
      <c r="T661" s="169"/>
      <c r="U661" s="169"/>
      <c r="V661" s="174"/>
      <c r="W661" s="169"/>
      <c r="X661" s="169"/>
      <c r="Y661" s="174"/>
      <c r="Z661" s="169"/>
      <c r="AA661" s="169"/>
      <c r="AB661" s="174"/>
      <c r="AC661" s="187"/>
      <c r="AD661" s="169"/>
      <c r="AE661" s="174"/>
      <c r="AF661" s="169"/>
      <c r="AG661" s="169"/>
      <c r="AH661" s="174"/>
      <c r="AI661" s="169"/>
      <c r="AJ661" s="169"/>
      <c r="AK661" s="174"/>
      <c r="AL661" s="169"/>
      <c r="AM661" s="169"/>
      <c r="AN661" s="174"/>
      <c r="AO661" s="169"/>
      <c r="AP661" s="169"/>
      <c r="AQ661" s="174"/>
      <c r="AR661" s="313"/>
    </row>
    <row r="662" spans="1:44" ht="30.05" customHeight="1" x14ac:dyDescent="0.3">
      <c r="A662" s="309"/>
      <c r="B662" s="312"/>
      <c r="C662" s="312"/>
      <c r="D662" s="192" t="s">
        <v>439</v>
      </c>
      <c r="E662" s="170">
        <f t="shared" si="1636"/>
        <v>700</v>
      </c>
      <c r="F662" s="170">
        <f t="shared" si="1637"/>
        <v>760.75</v>
      </c>
      <c r="G662" s="170">
        <f t="shared" si="1620"/>
        <v>108.67857142857143</v>
      </c>
      <c r="H662" s="169"/>
      <c r="I662" s="169"/>
      <c r="J662" s="174"/>
      <c r="K662" s="169"/>
      <c r="L662" s="169"/>
      <c r="M662" s="174"/>
      <c r="N662" s="169"/>
      <c r="O662" s="169"/>
      <c r="P662" s="174"/>
      <c r="Q662" s="169"/>
      <c r="R662" s="169"/>
      <c r="S662" s="174"/>
      <c r="T662" s="169"/>
      <c r="U662" s="169"/>
      <c r="V662" s="174"/>
      <c r="W662" s="169"/>
      <c r="X662" s="169"/>
      <c r="Y662" s="174"/>
      <c r="Z662" s="169"/>
      <c r="AA662" s="169"/>
      <c r="AB662" s="174"/>
      <c r="AC662" s="187"/>
      <c r="AD662" s="169"/>
      <c r="AE662" s="174"/>
      <c r="AF662" s="187"/>
      <c r="AG662" s="169"/>
      <c r="AH662" s="174"/>
      <c r="AI662" s="187"/>
      <c r="AJ662" s="169"/>
      <c r="AK662" s="174"/>
      <c r="AL662" s="187"/>
      <c r="AM662" s="169"/>
      <c r="AN662" s="174"/>
      <c r="AO662" s="187">
        <v>700</v>
      </c>
      <c r="AP662" s="237">
        <f>700+60.75</f>
        <v>760.75</v>
      </c>
      <c r="AQ662" s="174"/>
      <c r="AR662" s="209"/>
    </row>
    <row r="663" spans="1:44" s="116" customFormat="1" ht="22.25" customHeight="1" x14ac:dyDescent="0.3">
      <c r="A663" s="307" t="s">
        <v>416</v>
      </c>
      <c r="B663" s="310" t="s">
        <v>422</v>
      </c>
      <c r="C663" s="310" t="s">
        <v>438</v>
      </c>
      <c r="D663" s="176" t="s">
        <v>41</v>
      </c>
      <c r="E663" s="170">
        <f t="shared" si="1636"/>
        <v>700</v>
      </c>
      <c r="F663" s="170">
        <f t="shared" si="1637"/>
        <v>760.75</v>
      </c>
      <c r="G663" s="170">
        <f t="shared" si="1620"/>
        <v>108.67857142857143</v>
      </c>
      <c r="H663" s="170">
        <f>H664+H665+H666+H668</f>
        <v>0</v>
      </c>
      <c r="I663" s="170">
        <f t="shared" ref="I663:AQ663" si="1643">I664+I665+I666+I668</f>
        <v>0</v>
      </c>
      <c r="J663" s="170">
        <f t="shared" si="1643"/>
        <v>0</v>
      </c>
      <c r="K663" s="170">
        <f t="shared" si="1643"/>
        <v>0</v>
      </c>
      <c r="L663" s="170">
        <f t="shared" si="1643"/>
        <v>0</v>
      </c>
      <c r="M663" s="170">
        <f t="shared" si="1643"/>
        <v>0</v>
      </c>
      <c r="N663" s="170">
        <f t="shared" si="1643"/>
        <v>0</v>
      </c>
      <c r="O663" s="170">
        <f t="shared" si="1643"/>
        <v>0</v>
      </c>
      <c r="P663" s="170">
        <f t="shared" si="1643"/>
        <v>0</v>
      </c>
      <c r="Q663" s="170">
        <f t="shared" si="1643"/>
        <v>0</v>
      </c>
      <c r="R663" s="170">
        <f t="shared" si="1643"/>
        <v>0</v>
      </c>
      <c r="S663" s="170">
        <f t="shared" si="1643"/>
        <v>0</v>
      </c>
      <c r="T663" s="170">
        <f t="shared" si="1643"/>
        <v>0</v>
      </c>
      <c r="U663" s="170">
        <f t="shared" si="1643"/>
        <v>0</v>
      </c>
      <c r="V663" s="170">
        <f t="shared" si="1643"/>
        <v>0</v>
      </c>
      <c r="W663" s="170">
        <f t="shared" si="1643"/>
        <v>0</v>
      </c>
      <c r="X663" s="170">
        <f t="shared" si="1643"/>
        <v>0</v>
      </c>
      <c r="Y663" s="170">
        <f t="shared" si="1643"/>
        <v>0</v>
      </c>
      <c r="Z663" s="170">
        <f t="shared" si="1643"/>
        <v>0</v>
      </c>
      <c r="AA663" s="170">
        <f t="shared" si="1643"/>
        <v>0</v>
      </c>
      <c r="AB663" s="170">
        <f t="shared" si="1643"/>
        <v>0</v>
      </c>
      <c r="AC663" s="170">
        <f t="shared" si="1643"/>
        <v>0</v>
      </c>
      <c r="AD663" s="170">
        <f t="shared" si="1643"/>
        <v>0</v>
      </c>
      <c r="AE663" s="170">
        <f t="shared" si="1643"/>
        <v>0</v>
      </c>
      <c r="AF663" s="170">
        <f t="shared" si="1643"/>
        <v>0</v>
      </c>
      <c r="AG663" s="170">
        <f t="shared" si="1643"/>
        <v>0</v>
      </c>
      <c r="AH663" s="170">
        <f t="shared" si="1643"/>
        <v>0</v>
      </c>
      <c r="AI663" s="170">
        <f t="shared" si="1643"/>
        <v>0</v>
      </c>
      <c r="AJ663" s="170">
        <f t="shared" si="1643"/>
        <v>0</v>
      </c>
      <c r="AK663" s="170">
        <f t="shared" si="1643"/>
        <v>0</v>
      </c>
      <c r="AL663" s="170">
        <f t="shared" si="1643"/>
        <v>0</v>
      </c>
      <c r="AM663" s="170">
        <f t="shared" si="1643"/>
        <v>0</v>
      </c>
      <c r="AN663" s="170">
        <f t="shared" si="1643"/>
        <v>0</v>
      </c>
      <c r="AO663" s="170">
        <f t="shared" si="1643"/>
        <v>700</v>
      </c>
      <c r="AP663" s="170">
        <f t="shared" si="1643"/>
        <v>760.75</v>
      </c>
      <c r="AQ663" s="170">
        <f t="shared" si="1643"/>
        <v>0</v>
      </c>
      <c r="AR663" s="313"/>
    </row>
    <row r="664" spans="1:44" x14ac:dyDescent="0.3">
      <c r="A664" s="308"/>
      <c r="B664" s="311"/>
      <c r="C664" s="311"/>
      <c r="D664" s="172" t="s">
        <v>37</v>
      </c>
      <c r="E664" s="170">
        <f t="shared" si="1636"/>
        <v>0</v>
      </c>
      <c r="F664" s="170">
        <f t="shared" si="1637"/>
        <v>0</v>
      </c>
      <c r="G664" s="170" t="e">
        <f t="shared" si="1620"/>
        <v>#DIV/0!</v>
      </c>
      <c r="H664" s="169"/>
      <c r="I664" s="169"/>
      <c r="J664" s="174"/>
      <c r="K664" s="169"/>
      <c r="L664" s="169"/>
      <c r="M664" s="174"/>
      <c r="N664" s="169"/>
      <c r="O664" s="169"/>
      <c r="P664" s="174"/>
      <c r="Q664" s="169"/>
      <c r="R664" s="169"/>
      <c r="S664" s="174"/>
      <c r="T664" s="169"/>
      <c r="U664" s="169"/>
      <c r="V664" s="174"/>
      <c r="W664" s="169"/>
      <c r="X664" s="169"/>
      <c r="Y664" s="174"/>
      <c r="Z664" s="169"/>
      <c r="AA664" s="169"/>
      <c r="AB664" s="174"/>
      <c r="AC664" s="169"/>
      <c r="AD664" s="169"/>
      <c r="AE664" s="174"/>
      <c r="AF664" s="169"/>
      <c r="AG664" s="169"/>
      <c r="AH664" s="174"/>
      <c r="AI664" s="169"/>
      <c r="AJ664" s="169"/>
      <c r="AK664" s="169"/>
      <c r="AL664" s="169"/>
      <c r="AM664" s="169"/>
      <c r="AN664" s="174"/>
      <c r="AO664" s="169"/>
      <c r="AP664" s="169"/>
      <c r="AQ664" s="174"/>
      <c r="AR664" s="313"/>
    </row>
    <row r="665" spans="1:44" ht="31.15" customHeight="1" x14ac:dyDescent="0.3">
      <c r="A665" s="308"/>
      <c r="B665" s="311"/>
      <c r="C665" s="311"/>
      <c r="D665" s="172" t="s">
        <v>2</v>
      </c>
      <c r="E665" s="170">
        <f t="shared" si="1636"/>
        <v>0</v>
      </c>
      <c r="F665" s="170">
        <f t="shared" si="1637"/>
        <v>0</v>
      </c>
      <c r="G665" s="170" t="e">
        <f t="shared" si="1620"/>
        <v>#DIV/0!</v>
      </c>
      <c r="H665" s="169"/>
      <c r="I665" s="169"/>
      <c r="J665" s="174"/>
      <c r="K665" s="169"/>
      <c r="L665" s="169"/>
      <c r="M665" s="174"/>
      <c r="N665" s="169"/>
      <c r="O665" s="169"/>
      <c r="P665" s="174"/>
      <c r="Q665" s="169"/>
      <c r="R665" s="169"/>
      <c r="S665" s="174"/>
      <c r="T665" s="169"/>
      <c r="U665" s="169"/>
      <c r="V665" s="174"/>
      <c r="W665" s="169"/>
      <c r="X665" s="169"/>
      <c r="Y665" s="174"/>
      <c r="Z665" s="169"/>
      <c r="AA665" s="169"/>
      <c r="AB665" s="174"/>
      <c r="AC665" s="169"/>
      <c r="AD665" s="169"/>
      <c r="AE665" s="174"/>
      <c r="AF665" s="169"/>
      <c r="AG665" s="169"/>
      <c r="AH665" s="174"/>
      <c r="AI665" s="169"/>
      <c r="AJ665" s="169"/>
      <c r="AK665" s="174"/>
      <c r="AL665" s="169"/>
      <c r="AM665" s="169"/>
      <c r="AN665" s="174"/>
      <c r="AO665" s="169"/>
      <c r="AP665" s="169"/>
      <c r="AQ665" s="174"/>
      <c r="AR665" s="313"/>
    </row>
    <row r="666" spans="1:44" ht="37.6" customHeight="1" x14ac:dyDescent="0.3">
      <c r="A666" s="308"/>
      <c r="B666" s="311"/>
      <c r="C666" s="311"/>
      <c r="D666" s="192" t="s">
        <v>449</v>
      </c>
      <c r="E666" s="170">
        <f t="shared" si="1636"/>
        <v>0</v>
      </c>
      <c r="F666" s="170">
        <f t="shared" si="1637"/>
        <v>0</v>
      </c>
      <c r="G666" s="170" t="e">
        <f t="shared" si="1620"/>
        <v>#DIV/0!</v>
      </c>
      <c r="H666" s="169"/>
      <c r="I666" s="169"/>
      <c r="J666" s="174"/>
      <c r="K666" s="169"/>
      <c r="L666" s="169"/>
      <c r="M666" s="174"/>
      <c r="N666" s="169"/>
      <c r="O666" s="169"/>
      <c r="P666" s="174"/>
      <c r="Q666" s="169"/>
      <c r="R666" s="169"/>
      <c r="S666" s="174"/>
      <c r="T666" s="169"/>
      <c r="U666" s="169"/>
      <c r="V666" s="174"/>
      <c r="W666" s="169"/>
      <c r="X666" s="169"/>
      <c r="Y666" s="174"/>
      <c r="Z666" s="169"/>
      <c r="AA666" s="169"/>
      <c r="AB666" s="174"/>
      <c r="AC666" s="169"/>
      <c r="AD666" s="169"/>
      <c r="AE666" s="174"/>
      <c r="AF666" s="169"/>
      <c r="AG666" s="169"/>
      <c r="AH666" s="174"/>
      <c r="AI666" s="169"/>
      <c r="AJ666" s="169"/>
      <c r="AK666" s="174"/>
      <c r="AL666" s="169"/>
      <c r="AM666" s="169"/>
      <c r="AN666" s="174"/>
      <c r="AO666" s="169"/>
      <c r="AP666" s="169"/>
      <c r="AQ666" s="174"/>
      <c r="AR666" s="313"/>
    </row>
    <row r="667" spans="1:44" ht="30.05" customHeight="1" x14ac:dyDescent="0.25">
      <c r="A667" s="308"/>
      <c r="B667" s="311"/>
      <c r="C667" s="311"/>
      <c r="D667" s="173" t="s">
        <v>272</v>
      </c>
      <c r="E667" s="170">
        <f t="shared" si="1636"/>
        <v>0</v>
      </c>
      <c r="F667" s="170">
        <f t="shared" si="1637"/>
        <v>0</v>
      </c>
      <c r="G667" s="170" t="e">
        <f t="shared" si="1620"/>
        <v>#DIV/0!</v>
      </c>
      <c r="H667" s="169"/>
      <c r="I667" s="169"/>
      <c r="J667" s="174"/>
      <c r="K667" s="169"/>
      <c r="L667" s="169"/>
      <c r="M667" s="174"/>
      <c r="N667" s="169"/>
      <c r="O667" s="169"/>
      <c r="P667" s="174"/>
      <c r="Q667" s="169"/>
      <c r="R667" s="169"/>
      <c r="S667" s="174"/>
      <c r="T667" s="169"/>
      <c r="U667" s="169"/>
      <c r="V667" s="174"/>
      <c r="W667" s="169"/>
      <c r="X667" s="169"/>
      <c r="Y667" s="174"/>
      <c r="Z667" s="169"/>
      <c r="AA667" s="169"/>
      <c r="AB667" s="174"/>
      <c r="AC667" s="187"/>
      <c r="AD667" s="169"/>
      <c r="AE667" s="174"/>
      <c r="AF667" s="169"/>
      <c r="AG667" s="169"/>
      <c r="AH667" s="174"/>
      <c r="AI667" s="169"/>
      <c r="AJ667" s="169"/>
      <c r="AK667" s="174"/>
      <c r="AL667" s="169"/>
      <c r="AM667" s="169"/>
      <c r="AN667" s="174"/>
      <c r="AO667" s="169"/>
      <c r="AP667" s="169"/>
      <c r="AQ667" s="174"/>
      <c r="AR667" s="313"/>
    </row>
    <row r="668" spans="1:44" ht="30.05" customHeight="1" x14ac:dyDescent="0.3">
      <c r="A668" s="309"/>
      <c r="B668" s="312"/>
      <c r="C668" s="312"/>
      <c r="D668" s="192" t="s">
        <v>439</v>
      </c>
      <c r="E668" s="170">
        <f t="shared" si="1636"/>
        <v>700</v>
      </c>
      <c r="F668" s="170">
        <f t="shared" si="1637"/>
        <v>760.75</v>
      </c>
      <c r="G668" s="170">
        <f t="shared" si="1620"/>
        <v>108.67857142857143</v>
      </c>
      <c r="H668" s="169"/>
      <c r="I668" s="169"/>
      <c r="J668" s="174"/>
      <c r="K668" s="169"/>
      <c r="L668" s="169"/>
      <c r="M668" s="174"/>
      <c r="N668" s="169"/>
      <c r="O668" s="169"/>
      <c r="P668" s="174"/>
      <c r="Q668" s="169"/>
      <c r="R668" s="169"/>
      <c r="S668" s="174"/>
      <c r="T668" s="169"/>
      <c r="U668" s="169"/>
      <c r="V668" s="174"/>
      <c r="W668" s="169"/>
      <c r="X668" s="169"/>
      <c r="Y668" s="174"/>
      <c r="Z668" s="169"/>
      <c r="AA668" s="169"/>
      <c r="AB668" s="174"/>
      <c r="AC668" s="187"/>
      <c r="AD668" s="169"/>
      <c r="AE668" s="174"/>
      <c r="AF668" s="187"/>
      <c r="AG668" s="169"/>
      <c r="AH668" s="174"/>
      <c r="AI668" s="187"/>
      <c r="AJ668" s="169"/>
      <c r="AK668" s="174"/>
      <c r="AL668" s="187"/>
      <c r="AM668" s="169"/>
      <c r="AN668" s="174"/>
      <c r="AO668" s="187">
        <v>700</v>
      </c>
      <c r="AP668" s="187">
        <f>700+60.75</f>
        <v>760.75</v>
      </c>
      <c r="AQ668" s="174"/>
      <c r="AR668" s="209"/>
    </row>
    <row r="669" spans="1:44" s="116" customFormat="1" ht="21.8" customHeight="1" x14ac:dyDescent="0.3">
      <c r="A669" s="307" t="s">
        <v>417</v>
      </c>
      <c r="B669" s="310" t="s">
        <v>448</v>
      </c>
      <c r="C669" s="310" t="s">
        <v>438</v>
      </c>
      <c r="D669" s="176" t="s">
        <v>41</v>
      </c>
      <c r="E669" s="170">
        <f t="shared" si="1636"/>
        <v>1656.6129899999999</v>
      </c>
      <c r="F669" s="170">
        <f t="shared" si="1637"/>
        <v>1656.6129899999999</v>
      </c>
      <c r="G669" s="170">
        <f t="shared" si="1620"/>
        <v>100</v>
      </c>
      <c r="H669" s="170">
        <f>H670+H671+H672+H674</f>
        <v>0</v>
      </c>
      <c r="I669" s="170">
        <f t="shared" ref="I669:AQ669" si="1644">I670+I671+I672+I674</f>
        <v>0</v>
      </c>
      <c r="J669" s="170">
        <f t="shared" si="1644"/>
        <v>0</v>
      </c>
      <c r="K669" s="170">
        <f t="shared" si="1644"/>
        <v>0</v>
      </c>
      <c r="L669" s="170">
        <f t="shared" si="1644"/>
        <v>0</v>
      </c>
      <c r="M669" s="170">
        <f t="shared" si="1644"/>
        <v>0</v>
      </c>
      <c r="N669" s="170">
        <f t="shared" si="1644"/>
        <v>0</v>
      </c>
      <c r="O669" s="170">
        <f t="shared" si="1644"/>
        <v>0</v>
      </c>
      <c r="P669" s="170">
        <f t="shared" si="1644"/>
        <v>0</v>
      </c>
      <c r="Q669" s="170">
        <f t="shared" si="1644"/>
        <v>0</v>
      </c>
      <c r="R669" s="170">
        <f t="shared" si="1644"/>
        <v>0</v>
      </c>
      <c r="S669" s="170">
        <f t="shared" si="1644"/>
        <v>0</v>
      </c>
      <c r="T669" s="170">
        <f t="shared" si="1644"/>
        <v>0</v>
      </c>
      <c r="U669" s="170">
        <f t="shared" si="1644"/>
        <v>0</v>
      </c>
      <c r="V669" s="170">
        <f t="shared" si="1644"/>
        <v>0</v>
      </c>
      <c r="W669" s="170">
        <f t="shared" si="1644"/>
        <v>0</v>
      </c>
      <c r="X669" s="170">
        <f t="shared" si="1644"/>
        <v>0</v>
      </c>
      <c r="Y669" s="170">
        <f t="shared" si="1644"/>
        <v>0</v>
      </c>
      <c r="Z669" s="170">
        <f t="shared" si="1644"/>
        <v>0</v>
      </c>
      <c r="AA669" s="170">
        <f t="shared" si="1644"/>
        <v>0</v>
      </c>
      <c r="AB669" s="170">
        <f t="shared" si="1644"/>
        <v>0</v>
      </c>
      <c r="AC669" s="170">
        <f t="shared" si="1644"/>
        <v>0</v>
      </c>
      <c r="AD669" s="170">
        <f t="shared" si="1644"/>
        <v>0</v>
      </c>
      <c r="AE669" s="170">
        <f t="shared" si="1644"/>
        <v>0</v>
      </c>
      <c r="AF669" s="170">
        <f t="shared" si="1644"/>
        <v>0</v>
      </c>
      <c r="AG669" s="170">
        <f t="shared" si="1644"/>
        <v>0</v>
      </c>
      <c r="AH669" s="170">
        <f t="shared" si="1644"/>
        <v>0</v>
      </c>
      <c r="AI669" s="170">
        <f t="shared" si="1644"/>
        <v>1656.6</v>
      </c>
      <c r="AJ669" s="170">
        <f t="shared" si="1644"/>
        <v>1656.6</v>
      </c>
      <c r="AK669" s="170">
        <f t="shared" si="1644"/>
        <v>0</v>
      </c>
      <c r="AL669" s="170">
        <f t="shared" si="1644"/>
        <v>0</v>
      </c>
      <c r="AM669" s="170">
        <f t="shared" si="1644"/>
        <v>0</v>
      </c>
      <c r="AN669" s="170">
        <f t="shared" si="1644"/>
        <v>0</v>
      </c>
      <c r="AO669" s="170">
        <f t="shared" si="1644"/>
        <v>1.2990000000000002E-2</v>
      </c>
      <c r="AP669" s="170">
        <f t="shared" si="1644"/>
        <v>1.2990000000000002E-2</v>
      </c>
      <c r="AQ669" s="170">
        <f t="shared" si="1644"/>
        <v>0</v>
      </c>
      <c r="AR669" s="313"/>
    </row>
    <row r="670" spans="1:44" x14ac:dyDescent="0.3">
      <c r="A670" s="308"/>
      <c r="B670" s="311"/>
      <c r="C670" s="311"/>
      <c r="D670" s="172" t="s">
        <v>37</v>
      </c>
      <c r="E670" s="170">
        <f t="shared" si="1636"/>
        <v>516.87978999999996</v>
      </c>
      <c r="F670" s="170">
        <f t="shared" si="1637"/>
        <v>516.87978999999996</v>
      </c>
      <c r="G670" s="170">
        <f t="shared" si="1620"/>
        <v>100</v>
      </c>
      <c r="H670" s="169"/>
      <c r="I670" s="169"/>
      <c r="J670" s="174"/>
      <c r="K670" s="169"/>
      <c r="L670" s="169"/>
      <c r="M670" s="174"/>
      <c r="N670" s="169"/>
      <c r="O670" s="169"/>
      <c r="P670" s="174"/>
      <c r="Q670" s="169"/>
      <c r="R670" s="169"/>
      <c r="S670" s="174"/>
      <c r="T670" s="169"/>
      <c r="U670" s="169"/>
      <c r="V670" s="174"/>
      <c r="W670" s="169"/>
      <c r="X670" s="169"/>
      <c r="Y670" s="174"/>
      <c r="Z670" s="169"/>
      <c r="AA670" s="169"/>
      <c r="AB670" s="174"/>
      <c r="AC670" s="169"/>
      <c r="AD670" s="169"/>
      <c r="AE670" s="174"/>
      <c r="AF670" s="169"/>
      <c r="AG670" s="169"/>
      <c r="AH670" s="174"/>
      <c r="AI670" s="169">
        <f>316.9+200</f>
        <v>516.9</v>
      </c>
      <c r="AJ670" s="169">
        <f>316.9+200</f>
        <v>516.9</v>
      </c>
      <c r="AK670" s="169"/>
      <c r="AL670" s="169"/>
      <c r="AM670" s="169"/>
      <c r="AN670" s="174"/>
      <c r="AO670" s="169">
        <v>-2.0209999999999999E-2</v>
      </c>
      <c r="AP670" s="169">
        <v>-2.0209999999999999E-2</v>
      </c>
      <c r="AQ670" s="174"/>
      <c r="AR670" s="313"/>
    </row>
    <row r="671" spans="1:44" ht="31.15" customHeight="1" x14ac:dyDescent="0.3">
      <c r="A671" s="308"/>
      <c r="B671" s="311"/>
      <c r="C671" s="311"/>
      <c r="D671" s="172" t="s">
        <v>2</v>
      </c>
      <c r="E671" s="170">
        <f t="shared" si="1636"/>
        <v>808.4</v>
      </c>
      <c r="F671" s="170">
        <f t="shared" si="1637"/>
        <v>808.4</v>
      </c>
      <c r="G671" s="170">
        <f t="shared" ref="G671:G794" si="1645">F671/E671*100</f>
        <v>100</v>
      </c>
      <c r="H671" s="169"/>
      <c r="I671" s="169"/>
      <c r="J671" s="174"/>
      <c r="K671" s="169"/>
      <c r="L671" s="169"/>
      <c r="M671" s="174"/>
      <c r="N671" s="169"/>
      <c r="O671" s="169"/>
      <c r="P671" s="174"/>
      <c r="Q671" s="169"/>
      <c r="R671" s="169"/>
      <c r="S671" s="174"/>
      <c r="T671" s="169"/>
      <c r="U671" s="169"/>
      <c r="V671" s="174"/>
      <c r="W671" s="169"/>
      <c r="X671" s="169"/>
      <c r="Y671" s="174"/>
      <c r="Z671" s="169"/>
      <c r="AA671" s="169"/>
      <c r="AB671" s="174"/>
      <c r="AC671" s="169"/>
      <c r="AD671" s="169"/>
      <c r="AE671" s="174"/>
      <c r="AF671" s="169"/>
      <c r="AG671" s="169"/>
      <c r="AH671" s="174"/>
      <c r="AI671" s="169">
        <f>548.4+260</f>
        <v>808.4</v>
      </c>
      <c r="AJ671" s="169">
        <f>548.4+260</f>
        <v>808.4</v>
      </c>
      <c r="AK671" s="174"/>
      <c r="AL671" s="169"/>
      <c r="AM671" s="169"/>
      <c r="AN671" s="174"/>
      <c r="AO671" s="169"/>
      <c r="AP671" s="169"/>
      <c r="AQ671" s="174"/>
      <c r="AR671" s="313"/>
    </row>
    <row r="672" spans="1:44" ht="41.35" customHeight="1" x14ac:dyDescent="0.3">
      <c r="A672" s="308"/>
      <c r="B672" s="311"/>
      <c r="C672" s="311"/>
      <c r="D672" s="192" t="s">
        <v>449</v>
      </c>
      <c r="E672" s="170">
        <f t="shared" si="1636"/>
        <v>331.33320000000003</v>
      </c>
      <c r="F672" s="170">
        <f t="shared" si="1637"/>
        <v>331.33320000000003</v>
      </c>
      <c r="G672" s="170">
        <f t="shared" si="1645"/>
        <v>100</v>
      </c>
      <c r="H672" s="169"/>
      <c r="I672" s="169"/>
      <c r="J672" s="174"/>
      <c r="K672" s="169"/>
      <c r="L672" s="169"/>
      <c r="M672" s="174"/>
      <c r="N672" s="169"/>
      <c r="O672" s="169"/>
      <c r="P672" s="174"/>
      <c r="Q672" s="169"/>
      <c r="R672" s="169"/>
      <c r="S672" s="174"/>
      <c r="T672" s="169"/>
      <c r="U672" s="169"/>
      <c r="V672" s="174"/>
      <c r="W672" s="169"/>
      <c r="X672" s="169"/>
      <c r="Y672" s="174"/>
      <c r="Z672" s="169"/>
      <c r="AA672" s="169"/>
      <c r="AB672" s="174"/>
      <c r="AC672" s="169"/>
      <c r="AD672" s="169"/>
      <c r="AE672" s="174"/>
      <c r="AF672" s="169"/>
      <c r="AG672" s="169"/>
      <c r="AH672" s="174"/>
      <c r="AI672" s="169">
        <f>231.3+100</f>
        <v>331.3</v>
      </c>
      <c r="AJ672" s="169">
        <f>231.3+100</f>
        <v>331.3</v>
      </c>
      <c r="AK672" s="174"/>
      <c r="AL672" s="169"/>
      <c r="AM672" s="169"/>
      <c r="AN672" s="174"/>
      <c r="AO672" s="169">
        <v>3.32E-2</v>
      </c>
      <c r="AP672" s="169">
        <v>3.32E-2</v>
      </c>
      <c r="AQ672" s="174"/>
      <c r="AR672" s="313"/>
    </row>
    <row r="673" spans="1:44" ht="30.05" customHeight="1" x14ac:dyDescent="0.25">
      <c r="A673" s="308"/>
      <c r="B673" s="311"/>
      <c r="C673" s="311"/>
      <c r="D673" s="173" t="s">
        <v>272</v>
      </c>
      <c r="E673" s="170">
        <f t="shared" si="1636"/>
        <v>0</v>
      </c>
      <c r="F673" s="170">
        <f t="shared" si="1637"/>
        <v>0</v>
      </c>
      <c r="G673" s="170" t="e">
        <f t="shared" si="1645"/>
        <v>#DIV/0!</v>
      </c>
      <c r="H673" s="169"/>
      <c r="I673" s="169"/>
      <c r="J673" s="174"/>
      <c r="K673" s="169"/>
      <c r="L673" s="169"/>
      <c r="M673" s="174"/>
      <c r="N673" s="169"/>
      <c r="O673" s="169"/>
      <c r="P673" s="174"/>
      <c r="Q673" s="169"/>
      <c r="R673" s="169"/>
      <c r="S673" s="174"/>
      <c r="T673" s="169"/>
      <c r="U673" s="169"/>
      <c r="V673" s="174"/>
      <c r="W673" s="169"/>
      <c r="X673" s="169"/>
      <c r="Y673" s="174"/>
      <c r="Z673" s="169"/>
      <c r="AA673" s="169"/>
      <c r="AB673" s="174"/>
      <c r="AC673" s="169"/>
      <c r="AD673" s="169"/>
      <c r="AE673" s="174"/>
      <c r="AF673" s="169"/>
      <c r="AG673" s="169"/>
      <c r="AH673" s="174"/>
      <c r="AI673" s="169"/>
      <c r="AJ673" s="169"/>
      <c r="AK673" s="174"/>
      <c r="AL673" s="169"/>
      <c r="AM673" s="169"/>
      <c r="AN673" s="174"/>
      <c r="AO673" s="169"/>
      <c r="AP673" s="169"/>
      <c r="AQ673" s="174"/>
      <c r="AR673" s="313"/>
    </row>
    <row r="674" spans="1:44" ht="30.05" customHeight="1" x14ac:dyDescent="0.3">
      <c r="A674" s="309"/>
      <c r="B674" s="312"/>
      <c r="C674" s="312"/>
      <c r="D674" s="192" t="s">
        <v>439</v>
      </c>
      <c r="E674" s="170">
        <f t="shared" si="1636"/>
        <v>0</v>
      </c>
      <c r="F674" s="170">
        <f t="shared" si="1637"/>
        <v>0</v>
      </c>
      <c r="G674" s="170" t="e">
        <f t="shared" si="1645"/>
        <v>#DIV/0!</v>
      </c>
      <c r="H674" s="169"/>
      <c r="I674" s="169"/>
      <c r="J674" s="174"/>
      <c r="K674" s="169"/>
      <c r="L674" s="169"/>
      <c r="M674" s="174"/>
      <c r="N674" s="169"/>
      <c r="O674" s="169"/>
      <c r="P674" s="174"/>
      <c r="Q674" s="169"/>
      <c r="R674" s="169"/>
      <c r="S674" s="174"/>
      <c r="T674" s="169"/>
      <c r="U674" s="169"/>
      <c r="V674" s="174"/>
      <c r="W674" s="169"/>
      <c r="X674" s="169"/>
      <c r="Y674" s="174"/>
      <c r="Z674" s="169"/>
      <c r="AA674" s="169"/>
      <c r="AB674" s="174"/>
      <c r="AC674" s="169"/>
      <c r="AD674" s="169"/>
      <c r="AE674" s="174"/>
      <c r="AF674" s="169"/>
      <c r="AG674" s="169"/>
      <c r="AH674" s="174"/>
      <c r="AI674" s="169"/>
      <c r="AJ674" s="169"/>
      <c r="AK674" s="174"/>
      <c r="AL674" s="169"/>
      <c r="AM674" s="169"/>
      <c r="AN674" s="174"/>
      <c r="AO674" s="169"/>
      <c r="AP674" s="169"/>
      <c r="AQ674" s="174"/>
      <c r="AR674" s="209"/>
    </row>
    <row r="675" spans="1:44" s="116" customFormat="1" ht="21.8" customHeight="1" x14ac:dyDescent="0.3">
      <c r="A675" s="307" t="s">
        <v>446</v>
      </c>
      <c r="B675" s="310" t="s">
        <v>453</v>
      </c>
      <c r="C675" s="310" t="s">
        <v>438</v>
      </c>
      <c r="D675" s="176" t="s">
        <v>41</v>
      </c>
      <c r="E675" s="170">
        <f t="shared" si="1636"/>
        <v>2673.0654500000001</v>
      </c>
      <c r="F675" s="170">
        <f t="shared" si="1637"/>
        <v>2673.0654500000001</v>
      </c>
      <c r="G675" s="170">
        <f t="shared" si="1645"/>
        <v>100</v>
      </c>
      <c r="H675" s="170">
        <f>H676+H677+H678+H680</f>
        <v>0</v>
      </c>
      <c r="I675" s="170">
        <f t="shared" ref="I675:AQ675" si="1646">I676+I677+I678+I680</f>
        <v>0</v>
      </c>
      <c r="J675" s="170">
        <f t="shared" si="1646"/>
        <v>0</v>
      </c>
      <c r="K675" s="170">
        <f t="shared" si="1646"/>
        <v>0</v>
      </c>
      <c r="L675" s="170">
        <f t="shared" si="1646"/>
        <v>0</v>
      </c>
      <c r="M675" s="170">
        <f t="shared" si="1646"/>
        <v>0</v>
      </c>
      <c r="N675" s="170">
        <f t="shared" si="1646"/>
        <v>0</v>
      </c>
      <c r="O675" s="170">
        <f t="shared" si="1646"/>
        <v>0</v>
      </c>
      <c r="P675" s="170">
        <f t="shared" si="1646"/>
        <v>0</v>
      </c>
      <c r="Q675" s="170">
        <f t="shared" si="1646"/>
        <v>0</v>
      </c>
      <c r="R675" s="170">
        <f t="shared" si="1646"/>
        <v>0</v>
      </c>
      <c r="S675" s="170">
        <f t="shared" si="1646"/>
        <v>0</v>
      </c>
      <c r="T675" s="170">
        <f t="shared" si="1646"/>
        <v>0</v>
      </c>
      <c r="U675" s="170">
        <f t="shared" si="1646"/>
        <v>0</v>
      </c>
      <c r="V675" s="170">
        <f t="shared" si="1646"/>
        <v>0</v>
      </c>
      <c r="W675" s="170">
        <f t="shared" si="1646"/>
        <v>0</v>
      </c>
      <c r="X675" s="170">
        <f t="shared" si="1646"/>
        <v>0</v>
      </c>
      <c r="Y675" s="170">
        <f t="shared" si="1646"/>
        <v>0</v>
      </c>
      <c r="Z675" s="170">
        <f t="shared" si="1646"/>
        <v>0</v>
      </c>
      <c r="AA675" s="170">
        <f t="shared" si="1646"/>
        <v>0</v>
      </c>
      <c r="AB675" s="170">
        <f t="shared" si="1646"/>
        <v>0</v>
      </c>
      <c r="AC675" s="170">
        <f t="shared" si="1646"/>
        <v>0</v>
      </c>
      <c r="AD675" s="170">
        <f t="shared" si="1646"/>
        <v>0</v>
      </c>
      <c r="AE675" s="170">
        <f t="shared" si="1646"/>
        <v>0</v>
      </c>
      <c r="AF675" s="170">
        <f t="shared" si="1646"/>
        <v>0</v>
      </c>
      <c r="AG675" s="170">
        <f t="shared" si="1646"/>
        <v>0</v>
      </c>
      <c r="AH675" s="170">
        <f t="shared" si="1646"/>
        <v>0</v>
      </c>
      <c r="AI675" s="170">
        <f t="shared" si="1646"/>
        <v>2673.0034500000002</v>
      </c>
      <c r="AJ675" s="170">
        <f t="shared" si="1646"/>
        <v>2673.0034500000002</v>
      </c>
      <c r="AK675" s="170">
        <f t="shared" si="1646"/>
        <v>0</v>
      </c>
      <c r="AL675" s="170">
        <f t="shared" si="1646"/>
        <v>0</v>
      </c>
      <c r="AM675" s="170">
        <f t="shared" si="1646"/>
        <v>0</v>
      </c>
      <c r="AN675" s="170">
        <f t="shared" si="1646"/>
        <v>0</v>
      </c>
      <c r="AO675" s="170">
        <f t="shared" si="1646"/>
        <v>6.2E-2</v>
      </c>
      <c r="AP675" s="170">
        <f t="shared" si="1646"/>
        <v>6.2E-2</v>
      </c>
      <c r="AQ675" s="170">
        <f t="shared" si="1646"/>
        <v>0</v>
      </c>
      <c r="AR675" s="313"/>
    </row>
    <row r="676" spans="1:44" x14ac:dyDescent="0.3">
      <c r="A676" s="308"/>
      <c r="B676" s="311"/>
      <c r="C676" s="311"/>
      <c r="D676" s="172" t="s">
        <v>37</v>
      </c>
      <c r="E676" s="170">
        <f t="shared" si="1636"/>
        <v>833.97163</v>
      </c>
      <c r="F676" s="170">
        <f t="shared" si="1637"/>
        <v>833.97163</v>
      </c>
      <c r="G676" s="170">
        <f t="shared" si="1645"/>
        <v>100</v>
      </c>
      <c r="H676" s="169"/>
      <c r="I676" s="169"/>
      <c r="J676" s="174"/>
      <c r="K676" s="169"/>
      <c r="L676" s="169"/>
      <c r="M676" s="174"/>
      <c r="N676" s="169"/>
      <c r="O676" s="169"/>
      <c r="P676" s="174"/>
      <c r="Q676" s="169"/>
      <c r="R676" s="169"/>
      <c r="S676" s="174"/>
      <c r="T676" s="169"/>
      <c r="U676" s="169"/>
      <c r="V676" s="174"/>
      <c r="W676" s="169"/>
      <c r="X676" s="169"/>
      <c r="Y676" s="174"/>
      <c r="Z676" s="169"/>
      <c r="AA676" s="169"/>
      <c r="AB676" s="174"/>
      <c r="AC676" s="169"/>
      <c r="AD676" s="169"/>
      <c r="AE676" s="174"/>
      <c r="AF676" s="169"/>
      <c r="AG676" s="169"/>
      <c r="AH676" s="174"/>
      <c r="AI676" s="169">
        <f>433.9+400</f>
        <v>833.9</v>
      </c>
      <c r="AJ676" s="169">
        <f>433.9+400</f>
        <v>833.9</v>
      </c>
      <c r="AK676" s="169"/>
      <c r="AL676" s="169"/>
      <c r="AM676" s="169"/>
      <c r="AN676" s="174"/>
      <c r="AO676" s="169">
        <v>7.1629999999999999E-2</v>
      </c>
      <c r="AP676" s="169">
        <v>7.1629999999999999E-2</v>
      </c>
      <c r="AQ676" s="174"/>
      <c r="AR676" s="313"/>
    </row>
    <row r="677" spans="1:44" ht="31.15" customHeight="1" x14ac:dyDescent="0.3">
      <c r="A677" s="308"/>
      <c r="B677" s="311"/>
      <c r="C677" s="311"/>
      <c r="D677" s="172" t="s">
        <v>2</v>
      </c>
      <c r="E677" s="170">
        <f t="shared" si="1636"/>
        <v>1304.4966199999999</v>
      </c>
      <c r="F677" s="170">
        <f t="shared" si="1637"/>
        <v>1304.4966199999999</v>
      </c>
      <c r="G677" s="170">
        <f t="shared" si="1645"/>
        <v>100</v>
      </c>
      <c r="H677" s="169"/>
      <c r="I677" s="169"/>
      <c r="J677" s="174"/>
      <c r="K677" s="169"/>
      <c r="L677" s="169"/>
      <c r="M677" s="174"/>
      <c r="N677" s="169"/>
      <c r="O677" s="169"/>
      <c r="P677" s="174"/>
      <c r="Q677" s="169"/>
      <c r="R677" s="169"/>
      <c r="S677" s="174"/>
      <c r="T677" s="169"/>
      <c r="U677" s="169"/>
      <c r="V677" s="174"/>
      <c r="W677" s="169"/>
      <c r="X677" s="169"/>
      <c r="Y677" s="174"/>
      <c r="Z677" s="169"/>
      <c r="AA677" s="169"/>
      <c r="AB677" s="174"/>
      <c r="AC677" s="169"/>
      <c r="AD677" s="169"/>
      <c r="AE677" s="174"/>
      <c r="AF677" s="169"/>
      <c r="AG677" s="169"/>
      <c r="AH677" s="174"/>
      <c r="AI677" s="169">
        <f>804.4+0.07945+500</f>
        <v>1304.4794499999998</v>
      </c>
      <c r="AJ677" s="169">
        <f>804.4+0.07945+500</f>
        <v>1304.4794499999998</v>
      </c>
      <c r="AK677" s="174"/>
      <c r="AL677" s="169"/>
      <c r="AM677" s="169"/>
      <c r="AN677" s="174"/>
      <c r="AO677" s="169">
        <v>1.7170000000000001E-2</v>
      </c>
      <c r="AP677" s="169">
        <v>1.7170000000000001E-2</v>
      </c>
      <c r="AQ677" s="174"/>
      <c r="AR677" s="313"/>
    </row>
    <row r="678" spans="1:44" ht="40.549999999999997" customHeight="1" x14ac:dyDescent="0.3">
      <c r="A678" s="308"/>
      <c r="B678" s="311"/>
      <c r="C678" s="311"/>
      <c r="D678" s="192" t="s">
        <v>449</v>
      </c>
      <c r="E678" s="170">
        <f t="shared" si="1636"/>
        <v>534.59720000000004</v>
      </c>
      <c r="F678" s="170">
        <f t="shared" si="1637"/>
        <v>534.59720000000004</v>
      </c>
      <c r="G678" s="170">
        <f t="shared" si="1645"/>
        <v>100</v>
      </c>
      <c r="H678" s="169"/>
      <c r="I678" s="169"/>
      <c r="J678" s="174"/>
      <c r="K678" s="169"/>
      <c r="L678" s="169"/>
      <c r="M678" s="174"/>
      <c r="N678" s="169"/>
      <c r="O678" s="169"/>
      <c r="P678" s="174"/>
      <c r="Q678" s="169"/>
      <c r="R678" s="169"/>
      <c r="S678" s="174"/>
      <c r="T678" s="169"/>
      <c r="U678" s="169"/>
      <c r="V678" s="174"/>
      <c r="W678" s="169"/>
      <c r="X678" s="169"/>
      <c r="Y678" s="174"/>
      <c r="Z678" s="169"/>
      <c r="AA678" s="169"/>
      <c r="AB678" s="174"/>
      <c r="AC678" s="169"/>
      <c r="AD678" s="169"/>
      <c r="AE678" s="174"/>
      <c r="AF678" s="169"/>
      <c r="AG678" s="169"/>
      <c r="AH678" s="174"/>
      <c r="AI678" s="169">
        <f>334.6+0.024+200</f>
        <v>534.62400000000002</v>
      </c>
      <c r="AJ678" s="169">
        <f>334.6+0.024+200</f>
        <v>534.62400000000002</v>
      </c>
      <c r="AK678" s="174"/>
      <c r="AL678" s="169"/>
      <c r="AM678" s="169"/>
      <c r="AN678" s="174"/>
      <c r="AO678" s="169">
        <v>-2.6800000000000001E-2</v>
      </c>
      <c r="AP678" s="169">
        <v>-2.6800000000000001E-2</v>
      </c>
      <c r="AQ678" s="174"/>
      <c r="AR678" s="313"/>
    </row>
    <row r="679" spans="1:44" ht="30.05" customHeight="1" x14ac:dyDescent="0.25">
      <c r="A679" s="308"/>
      <c r="B679" s="311"/>
      <c r="C679" s="311"/>
      <c r="D679" s="173" t="s">
        <v>272</v>
      </c>
      <c r="E679" s="170">
        <f t="shared" si="1636"/>
        <v>0</v>
      </c>
      <c r="F679" s="170">
        <f t="shared" si="1637"/>
        <v>0</v>
      </c>
      <c r="G679" s="170" t="e">
        <f t="shared" si="1645"/>
        <v>#DIV/0!</v>
      </c>
      <c r="H679" s="169"/>
      <c r="I679" s="169"/>
      <c r="J679" s="174"/>
      <c r="K679" s="169"/>
      <c r="L679" s="169"/>
      <c r="M679" s="174"/>
      <c r="N679" s="169"/>
      <c r="O679" s="169"/>
      <c r="P679" s="174"/>
      <c r="Q679" s="169"/>
      <c r="R679" s="169"/>
      <c r="S679" s="174"/>
      <c r="T679" s="169"/>
      <c r="U679" s="169"/>
      <c r="V679" s="174"/>
      <c r="W679" s="169"/>
      <c r="X679" s="169"/>
      <c r="Y679" s="174"/>
      <c r="Z679" s="169"/>
      <c r="AA679" s="169"/>
      <c r="AB679" s="174"/>
      <c r="AC679" s="169"/>
      <c r="AD679" s="169"/>
      <c r="AE679" s="174"/>
      <c r="AF679" s="169"/>
      <c r="AG679" s="169"/>
      <c r="AH679" s="174"/>
      <c r="AI679" s="169"/>
      <c r="AJ679" s="169"/>
      <c r="AK679" s="174"/>
      <c r="AL679" s="169"/>
      <c r="AM679" s="169"/>
      <c r="AN679" s="174"/>
      <c r="AO679" s="169"/>
      <c r="AP679" s="169"/>
      <c r="AQ679" s="174"/>
      <c r="AR679" s="313"/>
    </row>
    <row r="680" spans="1:44" ht="30.05" customHeight="1" x14ac:dyDescent="0.3">
      <c r="A680" s="309"/>
      <c r="B680" s="312"/>
      <c r="C680" s="312"/>
      <c r="D680" s="192" t="s">
        <v>439</v>
      </c>
      <c r="E680" s="170">
        <f t="shared" si="1636"/>
        <v>0</v>
      </c>
      <c r="F680" s="170">
        <f t="shared" si="1637"/>
        <v>0</v>
      </c>
      <c r="G680" s="170" t="e">
        <f t="shared" si="1645"/>
        <v>#DIV/0!</v>
      </c>
      <c r="H680" s="169"/>
      <c r="I680" s="169"/>
      <c r="J680" s="174"/>
      <c r="K680" s="169"/>
      <c r="L680" s="169"/>
      <c r="M680" s="174"/>
      <c r="N680" s="169"/>
      <c r="O680" s="169"/>
      <c r="P680" s="174"/>
      <c r="Q680" s="169"/>
      <c r="R680" s="169"/>
      <c r="S680" s="174"/>
      <c r="T680" s="169"/>
      <c r="U680" s="169"/>
      <c r="V680" s="174"/>
      <c r="W680" s="169"/>
      <c r="X680" s="169"/>
      <c r="Y680" s="174"/>
      <c r="Z680" s="169"/>
      <c r="AA680" s="169"/>
      <c r="AB680" s="174"/>
      <c r="AC680" s="169"/>
      <c r="AD680" s="169"/>
      <c r="AE680" s="174"/>
      <c r="AF680" s="169"/>
      <c r="AG680" s="169"/>
      <c r="AH680" s="174"/>
      <c r="AI680" s="169"/>
      <c r="AJ680" s="169"/>
      <c r="AK680" s="174"/>
      <c r="AL680" s="169"/>
      <c r="AM680" s="169"/>
      <c r="AN680" s="174"/>
      <c r="AO680" s="169"/>
      <c r="AP680" s="169"/>
      <c r="AQ680" s="174"/>
      <c r="AR680" s="209"/>
    </row>
    <row r="681" spans="1:44" s="116" customFormat="1" ht="21.8" hidden="1" customHeight="1" x14ac:dyDescent="0.3">
      <c r="A681" s="307" t="s">
        <v>447</v>
      </c>
      <c r="B681" s="310"/>
      <c r="C681" s="315" t="s">
        <v>438</v>
      </c>
      <c r="D681" s="176" t="s">
        <v>41</v>
      </c>
      <c r="E681" s="170">
        <f t="shared" si="1636"/>
        <v>0</v>
      </c>
      <c r="F681" s="170">
        <f t="shared" si="1637"/>
        <v>0</v>
      </c>
      <c r="G681" s="170" t="e">
        <f t="shared" si="1645"/>
        <v>#DIV/0!</v>
      </c>
      <c r="H681" s="170">
        <f>H682+H683+H684+H686</f>
        <v>0</v>
      </c>
      <c r="I681" s="170">
        <f t="shared" ref="I681:AQ681" si="1647">I682+I683+I684+I686</f>
        <v>0</v>
      </c>
      <c r="J681" s="170">
        <f t="shared" si="1647"/>
        <v>0</v>
      </c>
      <c r="K681" s="170">
        <f t="shared" si="1647"/>
        <v>0</v>
      </c>
      <c r="L681" s="170">
        <f t="shared" si="1647"/>
        <v>0</v>
      </c>
      <c r="M681" s="170">
        <f t="shared" si="1647"/>
        <v>0</v>
      </c>
      <c r="N681" s="170">
        <f t="shared" si="1647"/>
        <v>0</v>
      </c>
      <c r="O681" s="170">
        <f t="shared" si="1647"/>
        <v>0</v>
      </c>
      <c r="P681" s="170">
        <f t="shared" si="1647"/>
        <v>0</v>
      </c>
      <c r="Q681" s="170">
        <f t="shared" si="1647"/>
        <v>0</v>
      </c>
      <c r="R681" s="170">
        <f t="shared" si="1647"/>
        <v>0</v>
      </c>
      <c r="S681" s="170">
        <f t="shared" si="1647"/>
        <v>0</v>
      </c>
      <c r="T681" s="170">
        <f t="shared" si="1647"/>
        <v>0</v>
      </c>
      <c r="U681" s="170">
        <f t="shared" si="1647"/>
        <v>0</v>
      </c>
      <c r="V681" s="170">
        <f t="shared" si="1647"/>
        <v>0</v>
      </c>
      <c r="W681" s="170">
        <f t="shared" si="1647"/>
        <v>0</v>
      </c>
      <c r="X681" s="170">
        <f t="shared" si="1647"/>
        <v>0</v>
      </c>
      <c r="Y681" s="170">
        <f t="shared" si="1647"/>
        <v>0</v>
      </c>
      <c r="Z681" s="170">
        <f t="shared" si="1647"/>
        <v>0</v>
      </c>
      <c r="AA681" s="170">
        <f t="shared" si="1647"/>
        <v>0</v>
      </c>
      <c r="AB681" s="170">
        <f t="shared" si="1647"/>
        <v>0</v>
      </c>
      <c r="AC681" s="170">
        <f t="shared" si="1647"/>
        <v>0</v>
      </c>
      <c r="AD681" s="170">
        <f t="shared" si="1647"/>
        <v>0</v>
      </c>
      <c r="AE681" s="170">
        <f t="shared" si="1647"/>
        <v>0</v>
      </c>
      <c r="AF681" s="170">
        <f t="shared" si="1647"/>
        <v>0</v>
      </c>
      <c r="AG681" s="170">
        <f t="shared" si="1647"/>
        <v>0</v>
      </c>
      <c r="AH681" s="170">
        <f t="shared" si="1647"/>
        <v>0</v>
      </c>
      <c r="AI681" s="170">
        <f t="shared" si="1647"/>
        <v>0</v>
      </c>
      <c r="AJ681" s="170">
        <f t="shared" si="1647"/>
        <v>0</v>
      </c>
      <c r="AK681" s="170">
        <f t="shared" si="1647"/>
        <v>0</v>
      </c>
      <c r="AL681" s="170">
        <f t="shared" si="1647"/>
        <v>0</v>
      </c>
      <c r="AM681" s="170">
        <f t="shared" si="1647"/>
        <v>0</v>
      </c>
      <c r="AN681" s="170">
        <f t="shared" si="1647"/>
        <v>0</v>
      </c>
      <c r="AO681" s="170">
        <f t="shared" si="1647"/>
        <v>0</v>
      </c>
      <c r="AP681" s="170">
        <f t="shared" si="1647"/>
        <v>0</v>
      </c>
      <c r="AQ681" s="170">
        <f t="shared" si="1647"/>
        <v>0</v>
      </c>
      <c r="AR681" s="313"/>
    </row>
    <row r="682" spans="1:44" hidden="1" x14ac:dyDescent="0.3">
      <c r="A682" s="308"/>
      <c r="B682" s="311"/>
      <c r="C682" s="315"/>
      <c r="D682" s="172" t="s">
        <v>37</v>
      </c>
      <c r="E682" s="170">
        <f t="shared" si="1636"/>
        <v>0</v>
      </c>
      <c r="F682" s="170">
        <f t="shared" si="1637"/>
        <v>0</v>
      </c>
      <c r="G682" s="170" t="e">
        <f t="shared" si="1645"/>
        <v>#DIV/0!</v>
      </c>
      <c r="H682" s="169"/>
      <c r="I682" s="169"/>
      <c r="J682" s="174"/>
      <c r="K682" s="169"/>
      <c r="L682" s="169"/>
      <c r="M682" s="174"/>
      <c r="N682" s="169"/>
      <c r="O682" s="169"/>
      <c r="P682" s="174"/>
      <c r="Q682" s="169"/>
      <c r="R682" s="169"/>
      <c r="S682" s="174"/>
      <c r="T682" s="169"/>
      <c r="U682" s="169"/>
      <c r="V682" s="174"/>
      <c r="W682" s="169"/>
      <c r="X682" s="169"/>
      <c r="Y682" s="174"/>
      <c r="Z682" s="169"/>
      <c r="AA682" s="169"/>
      <c r="AB682" s="174"/>
      <c r="AC682" s="169"/>
      <c r="AD682" s="169"/>
      <c r="AE682" s="174"/>
      <c r="AF682" s="169"/>
      <c r="AG682" s="169"/>
      <c r="AH682" s="174"/>
      <c r="AI682" s="169"/>
      <c r="AJ682" s="169"/>
      <c r="AK682" s="169"/>
      <c r="AL682" s="169"/>
      <c r="AM682" s="169"/>
      <c r="AN682" s="174"/>
      <c r="AO682" s="169"/>
      <c r="AP682" s="169"/>
      <c r="AQ682" s="174"/>
      <c r="AR682" s="313"/>
    </row>
    <row r="683" spans="1:44" ht="31.15" hidden="1" customHeight="1" x14ac:dyDescent="0.3">
      <c r="A683" s="308"/>
      <c r="B683" s="311"/>
      <c r="C683" s="315"/>
      <c r="D683" s="172" t="s">
        <v>2</v>
      </c>
      <c r="E683" s="170">
        <f t="shared" si="1636"/>
        <v>0</v>
      </c>
      <c r="F683" s="170">
        <f t="shared" si="1637"/>
        <v>0</v>
      </c>
      <c r="G683" s="170" t="e">
        <f t="shared" si="1645"/>
        <v>#DIV/0!</v>
      </c>
      <c r="H683" s="169"/>
      <c r="I683" s="169"/>
      <c r="J683" s="174"/>
      <c r="K683" s="169"/>
      <c r="L683" s="169"/>
      <c r="M683" s="174"/>
      <c r="N683" s="169"/>
      <c r="O683" s="169"/>
      <c r="P683" s="174"/>
      <c r="Q683" s="169"/>
      <c r="R683" s="169"/>
      <c r="S683" s="174"/>
      <c r="T683" s="169"/>
      <c r="U683" s="169"/>
      <c r="V683" s="174"/>
      <c r="W683" s="169"/>
      <c r="X683" s="169"/>
      <c r="Y683" s="174"/>
      <c r="Z683" s="169"/>
      <c r="AA683" s="169"/>
      <c r="AB683" s="174"/>
      <c r="AC683" s="169"/>
      <c r="AD683" s="169"/>
      <c r="AE683" s="174"/>
      <c r="AF683" s="169"/>
      <c r="AG683" s="169"/>
      <c r="AH683" s="174"/>
      <c r="AI683" s="169"/>
      <c r="AJ683" s="169"/>
      <c r="AK683" s="174"/>
      <c r="AL683" s="169"/>
      <c r="AM683" s="169"/>
      <c r="AN683" s="174"/>
      <c r="AO683" s="169"/>
      <c r="AP683" s="169"/>
      <c r="AQ683" s="174"/>
      <c r="AR683" s="313"/>
    </row>
    <row r="684" spans="1:44" ht="21.8" hidden="1" customHeight="1" x14ac:dyDescent="0.3">
      <c r="A684" s="308"/>
      <c r="B684" s="311"/>
      <c r="C684" s="315"/>
      <c r="D684" s="172" t="s">
        <v>43</v>
      </c>
      <c r="E684" s="170">
        <f t="shared" si="1636"/>
        <v>0</v>
      </c>
      <c r="F684" s="170">
        <f t="shared" si="1637"/>
        <v>0</v>
      </c>
      <c r="G684" s="170" t="e">
        <f t="shared" si="1645"/>
        <v>#DIV/0!</v>
      </c>
      <c r="H684" s="169"/>
      <c r="I684" s="169"/>
      <c r="J684" s="174"/>
      <c r="K684" s="169"/>
      <c r="L684" s="169"/>
      <c r="M684" s="174"/>
      <c r="N684" s="169"/>
      <c r="O684" s="169"/>
      <c r="P684" s="174"/>
      <c r="Q684" s="169"/>
      <c r="R684" s="169"/>
      <c r="S684" s="174"/>
      <c r="T684" s="169"/>
      <c r="U684" s="169"/>
      <c r="V684" s="174"/>
      <c r="W684" s="169"/>
      <c r="X684" s="169"/>
      <c r="Y684" s="174"/>
      <c r="Z684" s="169"/>
      <c r="AA684" s="169"/>
      <c r="AB684" s="174"/>
      <c r="AC684" s="169"/>
      <c r="AD684" s="169"/>
      <c r="AE684" s="174"/>
      <c r="AF684" s="169"/>
      <c r="AG684" s="169"/>
      <c r="AH684" s="174"/>
      <c r="AI684" s="169"/>
      <c r="AJ684" s="169"/>
      <c r="AK684" s="174"/>
      <c r="AL684" s="169"/>
      <c r="AM684" s="169"/>
      <c r="AN684" s="174"/>
      <c r="AO684" s="169"/>
      <c r="AP684" s="169"/>
      <c r="AQ684" s="174"/>
      <c r="AR684" s="313"/>
    </row>
    <row r="685" spans="1:44" ht="30.05" hidden="1" customHeight="1" x14ac:dyDescent="0.25">
      <c r="A685" s="308"/>
      <c r="B685" s="311"/>
      <c r="C685" s="315"/>
      <c r="D685" s="173" t="s">
        <v>272</v>
      </c>
      <c r="E685" s="170">
        <f t="shared" si="1636"/>
        <v>0</v>
      </c>
      <c r="F685" s="170">
        <f t="shared" si="1637"/>
        <v>0</v>
      </c>
      <c r="G685" s="170" t="e">
        <f t="shared" si="1645"/>
        <v>#DIV/0!</v>
      </c>
      <c r="H685" s="169"/>
      <c r="I685" s="169"/>
      <c r="J685" s="174"/>
      <c r="K685" s="169"/>
      <c r="L685" s="169"/>
      <c r="M685" s="174"/>
      <c r="N685" s="169"/>
      <c r="O685" s="169"/>
      <c r="P685" s="174"/>
      <c r="Q685" s="169"/>
      <c r="R685" s="169"/>
      <c r="S685" s="174"/>
      <c r="T685" s="169"/>
      <c r="U685" s="169"/>
      <c r="V685" s="174"/>
      <c r="W685" s="169"/>
      <c r="X685" s="169"/>
      <c r="Y685" s="174"/>
      <c r="Z685" s="169"/>
      <c r="AA685" s="169"/>
      <c r="AB685" s="174"/>
      <c r="AC685" s="169"/>
      <c r="AD685" s="169"/>
      <c r="AE685" s="174"/>
      <c r="AF685" s="169"/>
      <c r="AG685" s="169"/>
      <c r="AH685" s="174"/>
      <c r="AI685" s="169"/>
      <c r="AJ685" s="169"/>
      <c r="AK685" s="174"/>
      <c r="AL685" s="169"/>
      <c r="AM685" s="169"/>
      <c r="AN685" s="174"/>
      <c r="AO685" s="169"/>
      <c r="AP685" s="169"/>
      <c r="AQ685" s="174"/>
      <c r="AR685" s="313"/>
    </row>
    <row r="686" spans="1:44" ht="30.05" hidden="1" customHeight="1" x14ac:dyDescent="0.3">
      <c r="A686" s="309"/>
      <c r="B686" s="312"/>
      <c r="C686" s="225"/>
      <c r="D686" s="192" t="s">
        <v>439</v>
      </c>
      <c r="E686" s="170"/>
      <c r="F686" s="170"/>
      <c r="G686" s="170" t="e">
        <f t="shared" si="1645"/>
        <v>#DIV/0!</v>
      </c>
      <c r="H686" s="169"/>
      <c r="I686" s="169"/>
      <c r="J686" s="174"/>
      <c r="K686" s="169"/>
      <c r="L686" s="169"/>
      <c r="M686" s="174"/>
      <c r="N686" s="169"/>
      <c r="O686" s="169"/>
      <c r="P686" s="174"/>
      <c r="Q686" s="169"/>
      <c r="R686" s="169"/>
      <c r="S686" s="174"/>
      <c r="T686" s="169"/>
      <c r="U686" s="169"/>
      <c r="V686" s="174"/>
      <c r="W686" s="169"/>
      <c r="X686" s="169"/>
      <c r="Y686" s="174"/>
      <c r="Z686" s="169"/>
      <c r="AA686" s="169"/>
      <c r="AB686" s="174"/>
      <c r="AC686" s="169"/>
      <c r="AD686" s="169"/>
      <c r="AE686" s="174"/>
      <c r="AF686" s="169"/>
      <c r="AG686" s="169"/>
      <c r="AH686" s="174"/>
      <c r="AI686" s="169"/>
      <c r="AJ686" s="169"/>
      <c r="AK686" s="174"/>
      <c r="AL686" s="169"/>
      <c r="AM686" s="169"/>
      <c r="AN686" s="174"/>
      <c r="AO686" s="169"/>
      <c r="AP686" s="169"/>
      <c r="AQ686" s="174"/>
      <c r="AR686" s="209"/>
    </row>
    <row r="687" spans="1:44" s="116" customFormat="1" ht="22.25" customHeight="1" x14ac:dyDescent="0.3">
      <c r="A687" s="307" t="s">
        <v>447</v>
      </c>
      <c r="B687" s="310" t="s">
        <v>554</v>
      </c>
      <c r="C687" s="310" t="s">
        <v>438</v>
      </c>
      <c r="D687" s="176" t="s">
        <v>41</v>
      </c>
      <c r="E687" s="170">
        <f t="shared" ref="E687:E698" si="1648">H687+K687+N687+Q687+T687+W687+Z687+AC687+AF687+AI687+AL687+AO687</f>
        <v>101.524</v>
      </c>
      <c r="F687" s="208">
        <f t="shared" ref="F687:F698" si="1649">I687+L687+O687+R687+U687+X687+AA687+AD687+AG687+AJ687+AM687+AP687</f>
        <v>101.524</v>
      </c>
      <c r="G687" s="170">
        <f t="shared" si="1645"/>
        <v>100</v>
      </c>
      <c r="H687" s="170">
        <f>H688+H689+H690+H692</f>
        <v>0</v>
      </c>
      <c r="I687" s="170">
        <f t="shared" ref="I687:AQ687" si="1650">I688+I689+I690+I692</f>
        <v>0</v>
      </c>
      <c r="J687" s="170">
        <f t="shared" si="1650"/>
        <v>0</v>
      </c>
      <c r="K687" s="170">
        <f t="shared" si="1650"/>
        <v>0</v>
      </c>
      <c r="L687" s="170">
        <f t="shared" si="1650"/>
        <v>0</v>
      </c>
      <c r="M687" s="170">
        <f t="shared" si="1650"/>
        <v>0</v>
      </c>
      <c r="N687" s="170">
        <f t="shared" si="1650"/>
        <v>0</v>
      </c>
      <c r="O687" s="170">
        <f t="shared" si="1650"/>
        <v>0</v>
      </c>
      <c r="P687" s="170">
        <f t="shared" si="1650"/>
        <v>0</v>
      </c>
      <c r="Q687" s="170">
        <f t="shared" si="1650"/>
        <v>0</v>
      </c>
      <c r="R687" s="170">
        <f t="shared" si="1650"/>
        <v>0</v>
      </c>
      <c r="S687" s="170">
        <f t="shared" si="1650"/>
        <v>0</v>
      </c>
      <c r="T687" s="170">
        <f t="shared" si="1650"/>
        <v>0</v>
      </c>
      <c r="U687" s="170">
        <f t="shared" si="1650"/>
        <v>0</v>
      </c>
      <c r="V687" s="170">
        <f t="shared" si="1650"/>
        <v>0</v>
      </c>
      <c r="W687" s="170">
        <f t="shared" si="1650"/>
        <v>0</v>
      </c>
      <c r="X687" s="170">
        <f t="shared" si="1650"/>
        <v>0</v>
      </c>
      <c r="Y687" s="170">
        <f t="shared" si="1650"/>
        <v>0</v>
      </c>
      <c r="Z687" s="170">
        <f t="shared" si="1650"/>
        <v>0</v>
      </c>
      <c r="AA687" s="170">
        <f t="shared" si="1650"/>
        <v>0</v>
      </c>
      <c r="AB687" s="170">
        <f t="shared" si="1650"/>
        <v>0</v>
      </c>
      <c r="AC687" s="170">
        <f t="shared" si="1650"/>
        <v>0</v>
      </c>
      <c r="AD687" s="170">
        <f t="shared" si="1650"/>
        <v>0</v>
      </c>
      <c r="AE687" s="170">
        <f t="shared" si="1650"/>
        <v>0</v>
      </c>
      <c r="AF687" s="170">
        <f t="shared" si="1650"/>
        <v>0</v>
      </c>
      <c r="AG687" s="170">
        <f t="shared" si="1650"/>
        <v>0</v>
      </c>
      <c r="AH687" s="170">
        <f t="shared" si="1650"/>
        <v>0</v>
      </c>
      <c r="AI687" s="170">
        <f t="shared" si="1650"/>
        <v>0</v>
      </c>
      <c r="AJ687" s="170">
        <f t="shared" si="1650"/>
        <v>0</v>
      </c>
      <c r="AK687" s="170">
        <f t="shared" si="1650"/>
        <v>0</v>
      </c>
      <c r="AL687" s="170">
        <f t="shared" si="1650"/>
        <v>0</v>
      </c>
      <c r="AM687" s="170">
        <f t="shared" si="1650"/>
        <v>0</v>
      </c>
      <c r="AN687" s="170">
        <f t="shared" si="1650"/>
        <v>0</v>
      </c>
      <c r="AO687" s="170">
        <f t="shared" si="1650"/>
        <v>101.524</v>
      </c>
      <c r="AP687" s="170">
        <f t="shared" si="1650"/>
        <v>101.524</v>
      </c>
      <c r="AQ687" s="170">
        <f t="shared" si="1650"/>
        <v>0</v>
      </c>
      <c r="AR687" s="313"/>
    </row>
    <row r="688" spans="1:44" x14ac:dyDescent="0.3">
      <c r="A688" s="308"/>
      <c r="B688" s="311"/>
      <c r="C688" s="311"/>
      <c r="D688" s="172" t="s">
        <v>37</v>
      </c>
      <c r="E688" s="170">
        <f t="shared" si="1648"/>
        <v>0</v>
      </c>
      <c r="F688" s="208">
        <f t="shared" si="1649"/>
        <v>0</v>
      </c>
      <c r="G688" s="170" t="e">
        <f t="shared" si="1645"/>
        <v>#DIV/0!</v>
      </c>
      <c r="H688" s="169">
        <f>+H694</f>
        <v>0</v>
      </c>
      <c r="I688" s="169"/>
      <c r="J688" s="174"/>
      <c r="K688" s="169"/>
      <c r="L688" s="169"/>
      <c r="M688" s="174"/>
      <c r="N688" s="169"/>
      <c r="O688" s="169"/>
      <c r="P688" s="174"/>
      <c r="Q688" s="169"/>
      <c r="R688" s="169"/>
      <c r="S688" s="174"/>
      <c r="T688" s="169"/>
      <c r="U688" s="169"/>
      <c r="V688" s="174"/>
      <c r="W688" s="169"/>
      <c r="X688" s="169"/>
      <c r="Y688" s="174"/>
      <c r="Z688" s="169"/>
      <c r="AA688" s="169"/>
      <c r="AB688" s="174"/>
      <c r="AC688" s="169"/>
      <c r="AD688" s="169"/>
      <c r="AE688" s="174"/>
      <c r="AF688" s="169"/>
      <c r="AG688" s="169"/>
      <c r="AH688" s="174"/>
      <c r="AI688" s="169"/>
      <c r="AJ688" s="169"/>
      <c r="AK688" s="169"/>
      <c r="AL688" s="169"/>
      <c r="AM688" s="169"/>
      <c r="AN688" s="174"/>
      <c r="AO688" s="169"/>
      <c r="AP688" s="169"/>
      <c r="AQ688" s="174"/>
      <c r="AR688" s="313"/>
    </row>
    <row r="689" spans="1:44" ht="31.15" customHeight="1" x14ac:dyDescent="0.3">
      <c r="A689" s="308"/>
      <c r="B689" s="311"/>
      <c r="C689" s="311"/>
      <c r="D689" s="172" t="s">
        <v>2</v>
      </c>
      <c r="E689" s="170">
        <f t="shared" si="1648"/>
        <v>0</v>
      </c>
      <c r="F689" s="208">
        <f t="shared" si="1649"/>
        <v>0</v>
      </c>
      <c r="G689" s="170" t="e">
        <f t="shared" si="1645"/>
        <v>#DIV/0!</v>
      </c>
      <c r="H689" s="169"/>
      <c r="I689" s="169"/>
      <c r="J689" s="174"/>
      <c r="K689" s="169"/>
      <c r="L689" s="169"/>
      <c r="M689" s="174"/>
      <c r="N689" s="169"/>
      <c r="O689" s="169"/>
      <c r="P689" s="174"/>
      <c r="Q689" s="169"/>
      <c r="R689" s="169"/>
      <c r="S689" s="174"/>
      <c r="T689" s="169"/>
      <c r="U689" s="169"/>
      <c r="V689" s="174"/>
      <c r="W689" s="169"/>
      <c r="X689" s="169"/>
      <c r="Y689" s="174"/>
      <c r="Z689" s="169"/>
      <c r="AA689" s="169"/>
      <c r="AB689" s="174"/>
      <c r="AC689" s="169"/>
      <c r="AD689" s="169"/>
      <c r="AE689" s="174"/>
      <c r="AF689" s="169"/>
      <c r="AG689" s="169"/>
      <c r="AH689" s="174"/>
      <c r="AI689" s="169"/>
      <c r="AJ689" s="169"/>
      <c r="AK689" s="174"/>
      <c r="AL689" s="169"/>
      <c r="AM689" s="169"/>
      <c r="AN689" s="174"/>
      <c r="AO689" s="169"/>
      <c r="AP689" s="169"/>
      <c r="AQ689" s="174"/>
      <c r="AR689" s="313"/>
    </row>
    <row r="690" spans="1:44" ht="39.799999999999997" customHeight="1" x14ac:dyDescent="0.3">
      <c r="A690" s="308"/>
      <c r="B690" s="311"/>
      <c r="C690" s="311"/>
      <c r="D690" s="192" t="s">
        <v>449</v>
      </c>
      <c r="E690" s="170">
        <f t="shared" si="1648"/>
        <v>37.524000000000001</v>
      </c>
      <c r="F690" s="208">
        <f t="shared" si="1649"/>
        <v>37.524000000000001</v>
      </c>
      <c r="G690" s="170">
        <f t="shared" si="1645"/>
        <v>100</v>
      </c>
      <c r="H690" s="169"/>
      <c r="I690" s="169"/>
      <c r="J690" s="174"/>
      <c r="K690" s="169"/>
      <c r="L690" s="169"/>
      <c r="M690" s="174"/>
      <c r="N690" s="169"/>
      <c r="O690" s="169"/>
      <c r="P690" s="174"/>
      <c r="Q690" s="169"/>
      <c r="R690" s="169"/>
      <c r="S690" s="174"/>
      <c r="T690" s="169"/>
      <c r="U690" s="169"/>
      <c r="V690" s="174"/>
      <c r="W690" s="169"/>
      <c r="X690" s="169"/>
      <c r="Y690" s="174"/>
      <c r="Z690" s="169"/>
      <c r="AA690" s="169"/>
      <c r="AB690" s="174"/>
      <c r="AC690" s="187"/>
      <c r="AD690" s="169"/>
      <c r="AE690" s="174"/>
      <c r="AF690" s="169"/>
      <c r="AG690" s="169"/>
      <c r="AH690" s="174"/>
      <c r="AI690" s="169"/>
      <c r="AJ690" s="169"/>
      <c r="AK690" s="174"/>
      <c r="AL690" s="169"/>
      <c r="AM690" s="169"/>
      <c r="AN690" s="174"/>
      <c r="AO690" s="169">
        <v>37.524000000000001</v>
      </c>
      <c r="AP690" s="169">
        <v>37.524000000000001</v>
      </c>
      <c r="AQ690" s="174"/>
      <c r="AR690" s="313"/>
    </row>
    <row r="691" spans="1:44" ht="30.05" customHeight="1" x14ac:dyDescent="0.25">
      <c r="A691" s="308"/>
      <c r="B691" s="311"/>
      <c r="C691" s="311"/>
      <c r="D691" s="173" t="s">
        <v>272</v>
      </c>
      <c r="E691" s="170">
        <f t="shared" si="1648"/>
        <v>0</v>
      </c>
      <c r="F691" s="208">
        <f t="shared" si="1649"/>
        <v>0</v>
      </c>
      <c r="G691" s="170" t="e">
        <f t="shared" si="1645"/>
        <v>#DIV/0!</v>
      </c>
      <c r="H691" s="169"/>
      <c r="I691" s="169"/>
      <c r="J691" s="174"/>
      <c r="K691" s="169"/>
      <c r="L691" s="169"/>
      <c r="M691" s="174"/>
      <c r="N691" s="169"/>
      <c r="O691" s="169"/>
      <c r="P691" s="174"/>
      <c r="Q691" s="169"/>
      <c r="R691" s="169"/>
      <c r="S691" s="174"/>
      <c r="T691" s="169"/>
      <c r="U691" s="169"/>
      <c r="V691" s="174"/>
      <c r="W691" s="169"/>
      <c r="X691" s="169"/>
      <c r="Y691" s="174"/>
      <c r="Z691" s="169"/>
      <c r="AA691" s="169"/>
      <c r="AB691" s="174"/>
      <c r="AC691" s="187"/>
      <c r="AD691" s="169"/>
      <c r="AE691" s="174"/>
      <c r="AF691" s="169"/>
      <c r="AG691" s="169"/>
      <c r="AH691" s="174"/>
      <c r="AI691" s="169"/>
      <c r="AJ691" s="169"/>
      <c r="AK691" s="174"/>
      <c r="AL691" s="169"/>
      <c r="AM691" s="169"/>
      <c r="AN691" s="174"/>
      <c r="AO691" s="169"/>
      <c r="AP691" s="169"/>
      <c r="AQ691" s="174"/>
      <c r="AR691" s="313"/>
    </row>
    <row r="692" spans="1:44" ht="30.05" customHeight="1" x14ac:dyDescent="0.3">
      <c r="A692" s="309"/>
      <c r="B692" s="312"/>
      <c r="C692" s="312"/>
      <c r="D692" s="192" t="s">
        <v>439</v>
      </c>
      <c r="E692" s="170">
        <f t="shared" si="1648"/>
        <v>64</v>
      </c>
      <c r="F692" s="208">
        <f t="shared" si="1649"/>
        <v>64</v>
      </c>
      <c r="G692" s="170">
        <f t="shared" si="1645"/>
        <v>100</v>
      </c>
      <c r="H692" s="169"/>
      <c r="I692" s="169"/>
      <c r="J692" s="174"/>
      <c r="K692" s="169"/>
      <c r="L692" s="169"/>
      <c r="M692" s="174"/>
      <c r="N692" s="169"/>
      <c r="O692" s="169"/>
      <c r="P692" s="174"/>
      <c r="Q692" s="169"/>
      <c r="R692" s="169"/>
      <c r="S692" s="174"/>
      <c r="T692" s="169"/>
      <c r="U692" s="169"/>
      <c r="V692" s="174"/>
      <c r="W692" s="169"/>
      <c r="X692" s="169"/>
      <c r="Y692" s="174"/>
      <c r="Z692" s="169"/>
      <c r="AA692" s="169"/>
      <c r="AB692" s="174"/>
      <c r="AC692" s="187"/>
      <c r="AD692" s="169"/>
      <c r="AE692" s="174"/>
      <c r="AF692" s="187"/>
      <c r="AG692" s="169"/>
      <c r="AH692" s="174"/>
      <c r="AI692" s="187"/>
      <c r="AJ692" s="169"/>
      <c r="AK692" s="174"/>
      <c r="AL692" s="187"/>
      <c r="AM692" s="169"/>
      <c r="AN692" s="174"/>
      <c r="AO692" s="169">
        <v>64</v>
      </c>
      <c r="AP692" s="169">
        <v>64</v>
      </c>
      <c r="AQ692" s="174"/>
      <c r="AR692" s="224"/>
    </row>
    <row r="693" spans="1:44" s="116" customFormat="1" ht="22.25" customHeight="1" x14ac:dyDescent="0.3">
      <c r="A693" s="307" t="s">
        <v>556</v>
      </c>
      <c r="B693" s="310" t="s">
        <v>555</v>
      </c>
      <c r="C693" s="310" t="s">
        <v>438</v>
      </c>
      <c r="D693" s="176" t="s">
        <v>41</v>
      </c>
      <c r="E693" s="170">
        <f t="shared" si="1648"/>
        <v>724.30499999999995</v>
      </c>
      <c r="F693" s="208">
        <f t="shared" si="1649"/>
        <v>724.30499999999995</v>
      </c>
      <c r="G693" s="170">
        <f t="shared" si="1645"/>
        <v>100</v>
      </c>
      <c r="H693" s="170">
        <f>H694+H695+H696+H698</f>
        <v>0</v>
      </c>
      <c r="I693" s="170">
        <f t="shared" ref="I693:AQ693" si="1651">I694+I695+I696+I698</f>
        <v>0</v>
      </c>
      <c r="J693" s="170">
        <f t="shared" si="1651"/>
        <v>0</v>
      </c>
      <c r="K693" s="170">
        <f t="shared" si="1651"/>
        <v>0</v>
      </c>
      <c r="L693" s="170">
        <f t="shared" si="1651"/>
        <v>0</v>
      </c>
      <c r="M693" s="170">
        <f t="shared" si="1651"/>
        <v>0</v>
      </c>
      <c r="N693" s="170">
        <f t="shared" si="1651"/>
        <v>0</v>
      </c>
      <c r="O693" s="170">
        <f t="shared" si="1651"/>
        <v>0</v>
      </c>
      <c r="P693" s="170">
        <f t="shared" si="1651"/>
        <v>0</v>
      </c>
      <c r="Q693" s="170">
        <f t="shared" si="1651"/>
        <v>0</v>
      </c>
      <c r="R693" s="170">
        <f t="shared" si="1651"/>
        <v>0</v>
      </c>
      <c r="S693" s="170">
        <f t="shared" si="1651"/>
        <v>0</v>
      </c>
      <c r="T693" s="170">
        <f t="shared" si="1651"/>
        <v>0</v>
      </c>
      <c r="U693" s="170">
        <f t="shared" si="1651"/>
        <v>0</v>
      </c>
      <c r="V693" s="170">
        <f t="shared" si="1651"/>
        <v>0</v>
      </c>
      <c r="W693" s="170">
        <f t="shared" si="1651"/>
        <v>0</v>
      </c>
      <c r="X693" s="170">
        <f t="shared" si="1651"/>
        <v>0</v>
      </c>
      <c r="Y693" s="170">
        <f t="shared" si="1651"/>
        <v>0</v>
      </c>
      <c r="Z693" s="170">
        <f t="shared" si="1651"/>
        <v>0</v>
      </c>
      <c r="AA693" s="170">
        <f t="shared" si="1651"/>
        <v>0</v>
      </c>
      <c r="AB693" s="170">
        <f t="shared" si="1651"/>
        <v>0</v>
      </c>
      <c r="AC693" s="170">
        <f t="shared" si="1651"/>
        <v>0</v>
      </c>
      <c r="AD693" s="170">
        <f t="shared" si="1651"/>
        <v>0</v>
      </c>
      <c r="AE693" s="170">
        <f t="shared" si="1651"/>
        <v>0</v>
      </c>
      <c r="AF693" s="170">
        <f t="shared" si="1651"/>
        <v>0</v>
      </c>
      <c r="AG693" s="170">
        <f t="shared" si="1651"/>
        <v>0</v>
      </c>
      <c r="AH693" s="170">
        <f t="shared" si="1651"/>
        <v>0</v>
      </c>
      <c r="AI693" s="170">
        <f t="shared" si="1651"/>
        <v>0</v>
      </c>
      <c r="AJ693" s="170">
        <f t="shared" si="1651"/>
        <v>0</v>
      </c>
      <c r="AK693" s="170">
        <f t="shared" si="1651"/>
        <v>0</v>
      </c>
      <c r="AL693" s="170">
        <f t="shared" si="1651"/>
        <v>0</v>
      </c>
      <c r="AM693" s="170">
        <f t="shared" si="1651"/>
        <v>0</v>
      </c>
      <c r="AN693" s="170">
        <f t="shared" si="1651"/>
        <v>0</v>
      </c>
      <c r="AO693" s="170">
        <f t="shared" si="1651"/>
        <v>724.30499999999995</v>
      </c>
      <c r="AP693" s="170">
        <f t="shared" si="1651"/>
        <v>724.30499999999995</v>
      </c>
      <c r="AQ693" s="170">
        <f t="shared" si="1651"/>
        <v>0</v>
      </c>
      <c r="AR693" s="313"/>
    </row>
    <row r="694" spans="1:44" x14ac:dyDescent="0.3">
      <c r="A694" s="308"/>
      <c r="B694" s="311"/>
      <c r="C694" s="311"/>
      <c r="D694" s="172" t="s">
        <v>37</v>
      </c>
      <c r="E694" s="170">
        <f t="shared" si="1648"/>
        <v>0</v>
      </c>
      <c r="F694" s="208">
        <f t="shared" si="1649"/>
        <v>0</v>
      </c>
      <c r="G694" s="170" t="e">
        <f t="shared" si="1645"/>
        <v>#DIV/0!</v>
      </c>
      <c r="H694" s="169"/>
      <c r="I694" s="169"/>
      <c r="J694" s="174"/>
      <c r="K694" s="169"/>
      <c r="L694" s="169"/>
      <c r="M694" s="174"/>
      <c r="N694" s="169"/>
      <c r="O694" s="169"/>
      <c r="P694" s="174"/>
      <c r="Q694" s="169"/>
      <c r="R694" s="169"/>
      <c r="S694" s="174"/>
      <c r="T694" s="169"/>
      <c r="U694" s="169"/>
      <c r="V694" s="174"/>
      <c r="W694" s="169"/>
      <c r="X694" s="169"/>
      <c r="Y694" s="174"/>
      <c r="Z694" s="169"/>
      <c r="AA694" s="169"/>
      <c r="AB694" s="174"/>
      <c r="AC694" s="169"/>
      <c r="AD694" s="169"/>
      <c r="AE694" s="174"/>
      <c r="AF694" s="169"/>
      <c r="AG694" s="169"/>
      <c r="AH694" s="174"/>
      <c r="AI694" s="169"/>
      <c r="AJ694" s="169"/>
      <c r="AK694" s="169"/>
      <c r="AL694" s="169"/>
      <c r="AM694" s="169"/>
      <c r="AN694" s="174"/>
      <c r="AO694" s="169"/>
      <c r="AP694" s="169"/>
      <c r="AQ694" s="174"/>
      <c r="AR694" s="313"/>
    </row>
    <row r="695" spans="1:44" ht="31.15" customHeight="1" x14ac:dyDescent="0.3">
      <c r="A695" s="308"/>
      <c r="B695" s="311"/>
      <c r="C695" s="311"/>
      <c r="D695" s="172" t="s">
        <v>2</v>
      </c>
      <c r="E695" s="170">
        <f t="shared" si="1648"/>
        <v>0</v>
      </c>
      <c r="F695" s="208">
        <f t="shared" si="1649"/>
        <v>0</v>
      </c>
      <c r="G695" s="170" t="e">
        <f t="shared" si="1645"/>
        <v>#DIV/0!</v>
      </c>
      <c r="H695" s="169"/>
      <c r="I695" s="169"/>
      <c r="J695" s="174"/>
      <c r="K695" s="169"/>
      <c r="L695" s="169"/>
      <c r="M695" s="174"/>
      <c r="N695" s="169"/>
      <c r="O695" s="169"/>
      <c r="P695" s="174"/>
      <c r="Q695" s="169"/>
      <c r="R695" s="169"/>
      <c r="S695" s="174"/>
      <c r="T695" s="169"/>
      <c r="U695" s="169"/>
      <c r="V695" s="174"/>
      <c r="W695" s="169"/>
      <c r="X695" s="169"/>
      <c r="Y695" s="174"/>
      <c r="Z695" s="169"/>
      <c r="AA695" s="169"/>
      <c r="AB695" s="174"/>
      <c r="AC695" s="169"/>
      <c r="AD695" s="169"/>
      <c r="AE695" s="174"/>
      <c r="AF695" s="169"/>
      <c r="AG695" s="169"/>
      <c r="AH695" s="174"/>
      <c r="AI695" s="169"/>
      <c r="AJ695" s="169"/>
      <c r="AK695" s="174"/>
      <c r="AL695" s="169"/>
      <c r="AM695" s="169"/>
      <c r="AN695" s="174"/>
      <c r="AO695" s="169"/>
      <c r="AP695" s="169"/>
      <c r="AQ695" s="174"/>
      <c r="AR695" s="313"/>
    </row>
    <row r="696" spans="1:44" ht="39.799999999999997" customHeight="1" x14ac:dyDescent="0.3">
      <c r="A696" s="308"/>
      <c r="B696" s="311"/>
      <c r="C696" s="311"/>
      <c r="D696" s="192" t="s">
        <v>449</v>
      </c>
      <c r="E696" s="170">
        <f t="shared" si="1648"/>
        <v>724.30499999999995</v>
      </c>
      <c r="F696" s="208">
        <f t="shared" si="1649"/>
        <v>724.30499999999995</v>
      </c>
      <c r="G696" s="170">
        <f t="shared" si="1645"/>
        <v>100</v>
      </c>
      <c r="H696" s="169"/>
      <c r="I696" s="169"/>
      <c r="J696" s="174"/>
      <c r="K696" s="169"/>
      <c r="L696" s="169"/>
      <c r="M696" s="174"/>
      <c r="N696" s="169"/>
      <c r="O696" s="169"/>
      <c r="P696" s="174"/>
      <c r="Q696" s="169"/>
      <c r="R696" s="169"/>
      <c r="S696" s="174"/>
      <c r="T696" s="169"/>
      <c r="U696" s="169"/>
      <c r="V696" s="174"/>
      <c r="W696" s="169"/>
      <c r="X696" s="169"/>
      <c r="Y696" s="174"/>
      <c r="Z696" s="169"/>
      <c r="AA696" s="169"/>
      <c r="AB696" s="174"/>
      <c r="AC696" s="187"/>
      <c r="AD696" s="169"/>
      <c r="AE696" s="174"/>
      <c r="AF696" s="169"/>
      <c r="AG696" s="169"/>
      <c r="AH696" s="174"/>
      <c r="AI696" s="169"/>
      <c r="AJ696" s="169"/>
      <c r="AK696" s="174"/>
      <c r="AL696" s="169"/>
      <c r="AM696" s="169"/>
      <c r="AN696" s="174"/>
      <c r="AO696" s="169">
        <v>724.30499999999995</v>
      </c>
      <c r="AP696" s="169">
        <v>724.30499999999995</v>
      </c>
      <c r="AQ696" s="174"/>
      <c r="AR696" s="313"/>
    </row>
    <row r="697" spans="1:44" ht="30.05" customHeight="1" x14ac:dyDescent="0.25">
      <c r="A697" s="308"/>
      <c r="B697" s="311"/>
      <c r="C697" s="311"/>
      <c r="D697" s="173" t="s">
        <v>272</v>
      </c>
      <c r="E697" s="170">
        <f t="shared" si="1648"/>
        <v>0</v>
      </c>
      <c r="F697" s="208">
        <f t="shared" si="1649"/>
        <v>0</v>
      </c>
      <c r="G697" s="170" t="e">
        <f t="shared" si="1645"/>
        <v>#DIV/0!</v>
      </c>
      <c r="H697" s="169"/>
      <c r="I697" s="169"/>
      <c r="J697" s="174"/>
      <c r="K697" s="169"/>
      <c r="L697" s="169"/>
      <c r="M697" s="174"/>
      <c r="N697" s="169"/>
      <c r="O697" s="169"/>
      <c r="P697" s="174"/>
      <c r="Q697" s="169"/>
      <c r="R697" s="169"/>
      <c r="S697" s="174"/>
      <c r="T697" s="169"/>
      <c r="U697" s="169"/>
      <c r="V697" s="174"/>
      <c r="W697" s="169"/>
      <c r="X697" s="169"/>
      <c r="Y697" s="174"/>
      <c r="Z697" s="169"/>
      <c r="AA697" s="169"/>
      <c r="AB697" s="174"/>
      <c r="AC697" s="187"/>
      <c r="AD697" s="169"/>
      <c r="AE697" s="174"/>
      <c r="AF697" s="169"/>
      <c r="AG697" s="169"/>
      <c r="AH697" s="174"/>
      <c r="AI697" s="169"/>
      <c r="AJ697" s="169"/>
      <c r="AK697" s="174"/>
      <c r="AL697" s="169"/>
      <c r="AM697" s="169"/>
      <c r="AN697" s="174"/>
      <c r="AO697" s="169"/>
      <c r="AP697" s="169"/>
      <c r="AQ697" s="174"/>
      <c r="AR697" s="313"/>
    </row>
    <row r="698" spans="1:44" ht="30.05" customHeight="1" x14ac:dyDescent="0.3">
      <c r="A698" s="309"/>
      <c r="B698" s="312"/>
      <c r="C698" s="312"/>
      <c r="D698" s="192" t="s">
        <v>439</v>
      </c>
      <c r="E698" s="170">
        <f t="shared" si="1648"/>
        <v>0</v>
      </c>
      <c r="F698" s="208">
        <f t="shared" si="1649"/>
        <v>0</v>
      </c>
      <c r="G698" s="170" t="e">
        <f t="shared" si="1645"/>
        <v>#DIV/0!</v>
      </c>
      <c r="H698" s="169"/>
      <c r="I698" s="169"/>
      <c r="J698" s="174"/>
      <c r="K698" s="169"/>
      <c r="L698" s="169"/>
      <c r="M698" s="174"/>
      <c r="N698" s="169"/>
      <c r="O698" s="169"/>
      <c r="P698" s="174"/>
      <c r="Q698" s="169"/>
      <c r="R698" s="169"/>
      <c r="S698" s="174"/>
      <c r="T698" s="169"/>
      <c r="U698" s="169"/>
      <c r="V698" s="174"/>
      <c r="W698" s="169"/>
      <c r="X698" s="169"/>
      <c r="Y698" s="174"/>
      <c r="Z698" s="169"/>
      <c r="AA698" s="169"/>
      <c r="AB698" s="174"/>
      <c r="AC698" s="187"/>
      <c r="AD698" s="169"/>
      <c r="AE698" s="174"/>
      <c r="AF698" s="187"/>
      <c r="AG698" s="169"/>
      <c r="AH698" s="174"/>
      <c r="AI698" s="187"/>
      <c r="AJ698" s="169"/>
      <c r="AK698" s="174"/>
      <c r="AL698" s="187"/>
      <c r="AM698" s="169"/>
      <c r="AN698" s="174"/>
      <c r="AO698" s="187"/>
      <c r="AP698" s="169">
        <v>0</v>
      </c>
      <c r="AQ698" s="174"/>
      <c r="AR698" s="224"/>
    </row>
    <row r="699" spans="1:44" s="116" customFormat="1" ht="21" customHeight="1" x14ac:dyDescent="0.3">
      <c r="A699" s="316" t="s">
        <v>423</v>
      </c>
      <c r="B699" s="317"/>
      <c r="C699" s="318"/>
      <c r="D699" s="176" t="s">
        <v>41</v>
      </c>
      <c r="E699" s="170">
        <f t="shared" ref="E699:E708" si="1652">H699+K699+N699+Q699+T699+W699+Z699+AC699+AF699+AI699+AL699+AO699</f>
        <v>38699.635520000003</v>
      </c>
      <c r="F699" s="170">
        <f t="shared" ref="F699:F708" si="1653">I699+L699+O699+R699+U699+X699+AA699+AD699+AG699+AJ699+AM699+AP699</f>
        <v>33664.942370000004</v>
      </c>
      <c r="G699" s="170">
        <f t="shared" si="1645"/>
        <v>86.990334450571069</v>
      </c>
      <c r="H699" s="170">
        <f>H531</f>
        <v>0</v>
      </c>
      <c r="I699" s="170">
        <f t="shared" ref="I699:AQ699" si="1654">I531</f>
        <v>0</v>
      </c>
      <c r="J699" s="170">
        <f t="shared" si="1654"/>
        <v>0</v>
      </c>
      <c r="K699" s="170">
        <f t="shared" si="1654"/>
        <v>0</v>
      </c>
      <c r="L699" s="170">
        <f t="shared" si="1654"/>
        <v>0</v>
      </c>
      <c r="M699" s="170">
        <f t="shared" si="1654"/>
        <v>0</v>
      </c>
      <c r="N699" s="170">
        <f t="shared" si="1654"/>
        <v>0</v>
      </c>
      <c r="O699" s="170">
        <f t="shared" si="1654"/>
        <v>0</v>
      </c>
      <c r="P699" s="170">
        <f t="shared" si="1654"/>
        <v>0</v>
      </c>
      <c r="Q699" s="170">
        <f t="shared" si="1654"/>
        <v>0</v>
      </c>
      <c r="R699" s="170">
        <f t="shared" si="1654"/>
        <v>0</v>
      </c>
      <c r="S699" s="170">
        <f t="shared" si="1654"/>
        <v>0</v>
      </c>
      <c r="T699" s="170">
        <f t="shared" si="1654"/>
        <v>0</v>
      </c>
      <c r="U699" s="170">
        <f t="shared" si="1654"/>
        <v>0</v>
      </c>
      <c r="V699" s="170">
        <f t="shared" si="1654"/>
        <v>0</v>
      </c>
      <c r="W699" s="170">
        <f t="shared" si="1654"/>
        <v>0</v>
      </c>
      <c r="X699" s="170">
        <f t="shared" si="1654"/>
        <v>0</v>
      </c>
      <c r="Y699" s="170">
        <f t="shared" si="1654"/>
        <v>0</v>
      </c>
      <c r="Z699" s="170">
        <f t="shared" si="1654"/>
        <v>0</v>
      </c>
      <c r="AA699" s="170">
        <f t="shared" si="1654"/>
        <v>0</v>
      </c>
      <c r="AB699" s="170">
        <f t="shared" si="1654"/>
        <v>0</v>
      </c>
      <c r="AC699" s="170">
        <f t="shared" si="1654"/>
        <v>7532.2655599999998</v>
      </c>
      <c r="AD699" s="170">
        <f t="shared" si="1654"/>
        <v>7532.2655599999998</v>
      </c>
      <c r="AE699" s="170">
        <f t="shared" si="1654"/>
        <v>0</v>
      </c>
      <c r="AF699" s="170">
        <f t="shared" si="1654"/>
        <v>9447.5579300000009</v>
      </c>
      <c r="AG699" s="170">
        <f t="shared" si="1654"/>
        <v>9447.5579300000009</v>
      </c>
      <c r="AH699" s="170">
        <f t="shared" si="1654"/>
        <v>0</v>
      </c>
      <c r="AI699" s="170">
        <f t="shared" si="1654"/>
        <v>5816.3647899999996</v>
      </c>
      <c r="AJ699" s="170">
        <f t="shared" si="1654"/>
        <v>5816.3647899999996</v>
      </c>
      <c r="AK699" s="170">
        <f t="shared" si="1654"/>
        <v>0</v>
      </c>
      <c r="AL699" s="170">
        <f t="shared" si="1654"/>
        <v>4283.9124499999998</v>
      </c>
      <c r="AM699" s="170">
        <f t="shared" si="1654"/>
        <v>4283.9124499999998</v>
      </c>
      <c r="AN699" s="170">
        <f t="shared" si="1654"/>
        <v>0</v>
      </c>
      <c r="AO699" s="170">
        <f t="shared" si="1654"/>
        <v>11619.534790000002</v>
      </c>
      <c r="AP699" s="170">
        <f t="shared" si="1654"/>
        <v>6584.8416399999987</v>
      </c>
      <c r="AQ699" s="170">
        <f t="shared" si="1654"/>
        <v>0</v>
      </c>
      <c r="AR699" s="313"/>
    </row>
    <row r="700" spans="1:44" x14ac:dyDescent="0.3">
      <c r="A700" s="319"/>
      <c r="B700" s="320"/>
      <c r="C700" s="321"/>
      <c r="D700" s="172" t="s">
        <v>37</v>
      </c>
      <c r="E700" s="170">
        <f t="shared" si="1652"/>
        <v>2248.6626999999999</v>
      </c>
      <c r="F700" s="170">
        <f t="shared" si="1653"/>
        <v>2248.6626999999999</v>
      </c>
      <c r="G700" s="170">
        <f t="shared" si="1645"/>
        <v>100</v>
      </c>
      <c r="H700" s="170">
        <f t="shared" ref="H700:AQ700" si="1655">H532</f>
        <v>0</v>
      </c>
      <c r="I700" s="170">
        <f t="shared" si="1655"/>
        <v>0</v>
      </c>
      <c r="J700" s="170">
        <f t="shared" si="1655"/>
        <v>0</v>
      </c>
      <c r="K700" s="170">
        <f t="shared" si="1655"/>
        <v>0</v>
      </c>
      <c r="L700" s="170">
        <f t="shared" si="1655"/>
        <v>0</v>
      </c>
      <c r="M700" s="170">
        <f t="shared" si="1655"/>
        <v>0</v>
      </c>
      <c r="N700" s="170">
        <f t="shared" si="1655"/>
        <v>0</v>
      </c>
      <c r="O700" s="170">
        <f t="shared" si="1655"/>
        <v>0</v>
      </c>
      <c r="P700" s="170">
        <f t="shared" si="1655"/>
        <v>0</v>
      </c>
      <c r="Q700" s="170">
        <f t="shared" si="1655"/>
        <v>0</v>
      </c>
      <c r="R700" s="170">
        <f t="shared" si="1655"/>
        <v>0</v>
      </c>
      <c r="S700" s="170">
        <f t="shared" si="1655"/>
        <v>0</v>
      </c>
      <c r="T700" s="170">
        <f t="shared" si="1655"/>
        <v>0</v>
      </c>
      <c r="U700" s="170">
        <f t="shared" si="1655"/>
        <v>0</v>
      </c>
      <c r="V700" s="170">
        <f t="shared" si="1655"/>
        <v>0</v>
      </c>
      <c r="W700" s="170">
        <f t="shared" si="1655"/>
        <v>0</v>
      </c>
      <c r="X700" s="170">
        <f t="shared" si="1655"/>
        <v>0</v>
      </c>
      <c r="Y700" s="170">
        <f t="shared" si="1655"/>
        <v>0</v>
      </c>
      <c r="Z700" s="170">
        <f t="shared" si="1655"/>
        <v>0</v>
      </c>
      <c r="AA700" s="170">
        <f t="shared" si="1655"/>
        <v>0</v>
      </c>
      <c r="AB700" s="170">
        <f t="shared" si="1655"/>
        <v>0</v>
      </c>
      <c r="AC700" s="170">
        <f t="shared" si="1655"/>
        <v>0</v>
      </c>
      <c r="AD700" s="170">
        <f t="shared" si="1655"/>
        <v>0</v>
      </c>
      <c r="AE700" s="170">
        <f t="shared" si="1655"/>
        <v>0</v>
      </c>
      <c r="AF700" s="170">
        <f t="shared" si="1655"/>
        <v>0</v>
      </c>
      <c r="AG700" s="170">
        <f t="shared" si="1655"/>
        <v>0</v>
      </c>
      <c r="AH700" s="170">
        <f t="shared" si="1655"/>
        <v>0</v>
      </c>
      <c r="AI700" s="170">
        <f t="shared" si="1655"/>
        <v>1350.8</v>
      </c>
      <c r="AJ700" s="170">
        <f t="shared" si="1655"/>
        <v>1350.8</v>
      </c>
      <c r="AK700" s="170">
        <f t="shared" si="1655"/>
        <v>0</v>
      </c>
      <c r="AL700" s="170">
        <f t="shared" si="1655"/>
        <v>292.5</v>
      </c>
      <c r="AM700" s="170">
        <f t="shared" si="1655"/>
        <v>292.5</v>
      </c>
      <c r="AN700" s="170">
        <f t="shared" si="1655"/>
        <v>0</v>
      </c>
      <c r="AO700" s="170">
        <f t="shared" si="1655"/>
        <v>605.36270000000002</v>
      </c>
      <c r="AP700" s="170">
        <f t="shared" si="1655"/>
        <v>605.36270000000002</v>
      </c>
      <c r="AQ700" s="170">
        <f t="shared" si="1655"/>
        <v>0</v>
      </c>
      <c r="AR700" s="313"/>
    </row>
    <row r="701" spans="1:44" ht="31.15" customHeight="1" x14ac:dyDescent="0.3">
      <c r="A701" s="319"/>
      <c r="B701" s="320"/>
      <c r="C701" s="321"/>
      <c r="D701" s="172" t="s">
        <v>2</v>
      </c>
      <c r="E701" s="170">
        <f t="shared" si="1652"/>
        <v>4583.3244399999994</v>
      </c>
      <c r="F701" s="170">
        <f t="shared" si="1653"/>
        <v>4583.3244399999994</v>
      </c>
      <c r="G701" s="170">
        <f t="shared" si="1645"/>
        <v>100</v>
      </c>
      <c r="H701" s="170">
        <f t="shared" ref="H701:AQ701" si="1656">H533</f>
        <v>0</v>
      </c>
      <c r="I701" s="170">
        <f t="shared" si="1656"/>
        <v>0</v>
      </c>
      <c r="J701" s="170">
        <f t="shared" si="1656"/>
        <v>0</v>
      </c>
      <c r="K701" s="170">
        <f t="shared" si="1656"/>
        <v>0</v>
      </c>
      <c r="L701" s="170">
        <f t="shared" si="1656"/>
        <v>0</v>
      </c>
      <c r="M701" s="170">
        <f t="shared" si="1656"/>
        <v>0</v>
      </c>
      <c r="N701" s="170">
        <f t="shared" si="1656"/>
        <v>0</v>
      </c>
      <c r="O701" s="170">
        <f t="shared" si="1656"/>
        <v>0</v>
      </c>
      <c r="P701" s="170">
        <f t="shared" si="1656"/>
        <v>0</v>
      </c>
      <c r="Q701" s="170">
        <f t="shared" si="1656"/>
        <v>0</v>
      </c>
      <c r="R701" s="170">
        <f t="shared" si="1656"/>
        <v>0</v>
      </c>
      <c r="S701" s="170">
        <f t="shared" si="1656"/>
        <v>0</v>
      </c>
      <c r="T701" s="170">
        <f t="shared" si="1656"/>
        <v>0</v>
      </c>
      <c r="U701" s="170">
        <f t="shared" si="1656"/>
        <v>0</v>
      </c>
      <c r="V701" s="170">
        <f t="shared" si="1656"/>
        <v>0</v>
      </c>
      <c r="W701" s="170">
        <f t="shared" si="1656"/>
        <v>0</v>
      </c>
      <c r="X701" s="170">
        <f t="shared" si="1656"/>
        <v>0</v>
      </c>
      <c r="Y701" s="170">
        <f t="shared" si="1656"/>
        <v>0</v>
      </c>
      <c r="Z701" s="170">
        <f t="shared" si="1656"/>
        <v>0</v>
      </c>
      <c r="AA701" s="170">
        <f t="shared" si="1656"/>
        <v>0</v>
      </c>
      <c r="AB701" s="170">
        <f t="shared" si="1656"/>
        <v>0</v>
      </c>
      <c r="AC701" s="170">
        <f t="shared" si="1656"/>
        <v>0</v>
      </c>
      <c r="AD701" s="170">
        <f t="shared" si="1656"/>
        <v>0</v>
      </c>
      <c r="AE701" s="170">
        <f t="shared" si="1656"/>
        <v>0</v>
      </c>
      <c r="AF701" s="170">
        <f t="shared" si="1656"/>
        <v>0</v>
      </c>
      <c r="AG701" s="170">
        <f t="shared" si="1656"/>
        <v>0</v>
      </c>
      <c r="AH701" s="170">
        <f t="shared" si="1656"/>
        <v>0</v>
      </c>
      <c r="AI701" s="170">
        <f t="shared" si="1656"/>
        <v>3179.0383499999998</v>
      </c>
      <c r="AJ701" s="170">
        <f t="shared" si="1656"/>
        <v>3179.0383499999998</v>
      </c>
      <c r="AK701" s="170">
        <f t="shared" si="1656"/>
        <v>0</v>
      </c>
      <c r="AL701" s="170">
        <f t="shared" si="1656"/>
        <v>457.5</v>
      </c>
      <c r="AM701" s="170">
        <f t="shared" si="1656"/>
        <v>457.5</v>
      </c>
      <c r="AN701" s="170">
        <f t="shared" si="1656"/>
        <v>0</v>
      </c>
      <c r="AO701" s="170">
        <f t="shared" si="1656"/>
        <v>946.78608999999994</v>
      </c>
      <c r="AP701" s="170">
        <f t="shared" si="1656"/>
        <v>946.78608999999994</v>
      </c>
      <c r="AQ701" s="170">
        <f t="shared" si="1656"/>
        <v>0</v>
      </c>
      <c r="AR701" s="313"/>
    </row>
    <row r="702" spans="1:44" ht="43.55" customHeight="1" x14ac:dyDescent="0.3">
      <c r="A702" s="319"/>
      <c r="B702" s="320"/>
      <c r="C702" s="321"/>
      <c r="D702" s="192" t="s">
        <v>449</v>
      </c>
      <c r="E702" s="170">
        <f t="shared" si="1652"/>
        <v>25367.645380000002</v>
      </c>
      <c r="F702" s="170">
        <f t="shared" si="1653"/>
        <v>21412.39703</v>
      </c>
      <c r="G702" s="170">
        <f t="shared" si="1645"/>
        <v>84.408295327565781</v>
      </c>
      <c r="H702" s="170">
        <f t="shared" ref="H702:AQ702" si="1657">H534</f>
        <v>0</v>
      </c>
      <c r="I702" s="170">
        <f t="shared" si="1657"/>
        <v>0</v>
      </c>
      <c r="J702" s="170">
        <f t="shared" si="1657"/>
        <v>0</v>
      </c>
      <c r="K702" s="170">
        <f t="shared" si="1657"/>
        <v>0</v>
      </c>
      <c r="L702" s="170">
        <f t="shared" si="1657"/>
        <v>0</v>
      </c>
      <c r="M702" s="170">
        <f t="shared" si="1657"/>
        <v>0</v>
      </c>
      <c r="N702" s="170">
        <f t="shared" si="1657"/>
        <v>0</v>
      </c>
      <c r="O702" s="170">
        <f t="shared" si="1657"/>
        <v>0</v>
      </c>
      <c r="P702" s="170">
        <f t="shared" si="1657"/>
        <v>0</v>
      </c>
      <c r="Q702" s="170">
        <f t="shared" si="1657"/>
        <v>0</v>
      </c>
      <c r="R702" s="170">
        <f t="shared" si="1657"/>
        <v>0</v>
      </c>
      <c r="S702" s="170">
        <f t="shared" si="1657"/>
        <v>0</v>
      </c>
      <c r="T702" s="170">
        <f t="shared" si="1657"/>
        <v>0</v>
      </c>
      <c r="U702" s="170">
        <f t="shared" si="1657"/>
        <v>0</v>
      </c>
      <c r="V702" s="170">
        <f t="shared" si="1657"/>
        <v>0</v>
      </c>
      <c r="W702" s="170">
        <f t="shared" si="1657"/>
        <v>0</v>
      </c>
      <c r="X702" s="170">
        <f t="shared" si="1657"/>
        <v>0</v>
      </c>
      <c r="Y702" s="170">
        <f t="shared" si="1657"/>
        <v>0</v>
      </c>
      <c r="Z702" s="170">
        <f t="shared" si="1657"/>
        <v>0</v>
      </c>
      <c r="AA702" s="170">
        <f t="shared" si="1657"/>
        <v>0</v>
      </c>
      <c r="AB702" s="170">
        <f t="shared" si="1657"/>
        <v>0</v>
      </c>
      <c r="AC702" s="170">
        <f t="shared" si="1657"/>
        <v>6169.0022499999995</v>
      </c>
      <c r="AD702" s="170">
        <f t="shared" si="1657"/>
        <v>6169.0022499999995</v>
      </c>
      <c r="AE702" s="170">
        <f t="shared" si="1657"/>
        <v>0</v>
      </c>
      <c r="AF702" s="170">
        <f t="shared" si="1657"/>
        <v>7681.2827300000008</v>
      </c>
      <c r="AG702" s="170">
        <f t="shared" si="1657"/>
        <v>7681.2827300000008</v>
      </c>
      <c r="AH702" s="170">
        <f t="shared" si="1657"/>
        <v>0</v>
      </c>
      <c r="AI702" s="170">
        <f t="shared" si="1657"/>
        <v>1202.4259500000001</v>
      </c>
      <c r="AJ702" s="170">
        <f t="shared" si="1657"/>
        <v>1202.4259500000001</v>
      </c>
      <c r="AK702" s="170">
        <f t="shared" si="1657"/>
        <v>0</v>
      </c>
      <c r="AL702" s="170">
        <f t="shared" si="1657"/>
        <v>3101.1910699999999</v>
      </c>
      <c r="AM702" s="170">
        <f t="shared" si="1657"/>
        <v>3101.1910699999999</v>
      </c>
      <c r="AN702" s="170">
        <f t="shared" si="1657"/>
        <v>0</v>
      </c>
      <c r="AO702" s="170">
        <f t="shared" si="1657"/>
        <v>7213.7433800000008</v>
      </c>
      <c r="AP702" s="170">
        <f t="shared" si="1657"/>
        <v>3258.4950299999996</v>
      </c>
      <c r="AQ702" s="170">
        <f t="shared" si="1657"/>
        <v>0</v>
      </c>
      <c r="AR702" s="313"/>
    </row>
    <row r="703" spans="1:44" ht="30.05" customHeight="1" x14ac:dyDescent="0.25">
      <c r="A703" s="319"/>
      <c r="B703" s="320"/>
      <c r="C703" s="321"/>
      <c r="D703" s="173" t="s">
        <v>272</v>
      </c>
      <c r="E703" s="170">
        <f t="shared" si="1652"/>
        <v>0</v>
      </c>
      <c r="F703" s="170">
        <f t="shared" si="1653"/>
        <v>0</v>
      </c>
      <c r="G703" s="170" t="e">
        <f t="shared" si="1645"/>
        <v>#DIV/0!</v>
      </c>
      <c r="H703" s="170">
        <f t="shared" ref="H703:AQ703" si="1658">H535</f>
        <v>0</v>
      </c>
      <c r="I703" s="170">
        <f t="shared" si="1658"/>
        <v>0</v>
      </c>
      <c r="J703" s="170">
        <f t="shared" si="1658"/>
        <v>0</v>
      </c>
      <c r="K703" s="170">
        <f t="shared" si="1658"/>
        <v>0</v>
      </c>
      <c r="L703" s="170">
        <f t="shared" si="1658"/>
        <v>0</v>
      </c>
      <c r="M703" s="170">
        <f t="shared" si="1658"/>
        <v>0</v>
      </c>
      <c r="N703" s="170">
        <f t="shared" si="1658"/>
        <v>0</v>
      </c>
      <c r="O703" s="170">
        <f t="shared" si="1658"/>
        <v>0</v>
      </c>
      <c r="P703" s="170">
        <f t="shared" si="1658"/>
        <v>0</v>
      </c>
      <c r="Q703" s="170">
        <f t="shared" si="1658"/>
        <v>0</v>
      </c>
      <c r="R703" s="170">
        <f t="shared" si="1658"/>
        <v>0</v>
      </c>
      <c r="S703" s="170">
        <f t="shared" si="1658"/>
        <v>0</v>
      </c>
      <c r="T703" s="170">
        <f t="shared" si="1658"/>
        <v>0</v>
      </c>
      <c r="U703" s="170">
        <f t="shared" si="1658"/>
        <v>0</v>
      </c>
      <c r="V703" s="170">
        <f t="shared" si="1658"/>
        <v>0</v>
      </c>
      <c r="W703" s="170">
        <f t="shared" si="1658"/>
        <v>0</v>
      </c>
      <c r="X703" s="170">
        <f t="shared" si="1658"/>
        <v>0</v>
      </c>
      <c r="Y703" s="170">
        <f t="shared" si="1658"/>
        <v>0</v>
      </c>
      <c r="Z703" s="170">
        <f t="shared" si="1658"/>
        <v>0</v>
      </c>
      <c r="AA703" s="170">
        <f t="shared" si="1658"/>
        <v>0</v>
      </c>
      <c r="AB703" s="170">
        <f t="shared" si="1658"/>
        <v>0</v>
      </c>
      <c r="AC703" s="170">
        <f t="shared" si="1658"/>
        <v>0</v>
      </c>
      <c r="AD703" s="170">
        <f t="shared" si="1658"/>
        <v>0</v>
      </c>
      <c r="AE703" s="170">
        <f t="shared" si="1658"/>
        <v>0</v>
      </c>
      <c r="AF703" s="170">
        <f t="shared" si="1658"/>
        <v>0</v>
      </c>
      <c r="AG703" s="170">
        <f t="shared" si="1658"/>
        <v>0</v>
      </c>
      <c r="AH703" s="170">
        <f t="shared" si="1658"/>
        <v>0</v>
      </c>
      <c r="AI703" s="170">
        <f t="shared" si="1658"/>
        <v>0</v>
      </c>
      <c r="AJ703" s="170">
        <f t="shared" si="1658"/>
        <v>0</v>
      </c>
      <c r="AK703" s="170">
        <f t="shared" si="1658"/>
        <v>0</v>
      </c>
      <c r="AL703" s="170">
        <f t="shared" si="1658"/>
        <v>0</v>
      </c>
      <c r="AM703" s="170">
        <f t="shared" si="1658"/>
        <v>0</v>
      </c>
      <c r="AN703" s="170">
        <f t="shared" si="1658"/>
        <v>0</v>
      </c>
      <c r="AO703" s="170">
        <f t="shared" si="1658"/>
        <v>0</v>
      </c>
      <c r="AP703" s="170">
        <f t="shared" si="1658"/>
        <v>0</v>
      </c>
      <c r="AQ703" s="170">
        <f t="shared" si="1658"/>
        <v>0</v>
      </c>
      <c r="AR703" s="313"/>
    </row>
    <row r="704" spans="1:44" ht="30.05" customHeight="1" x14ac:dyDescent="0.3">
      <c r="A704" s="322"/>
      <c r="B704" s="323"/>
      <c r="C704" s="324"/>
      <c r="D704" s="192" t="s">
        <v>439</v>
      </c>
      <c r="E704" s="170">
        <f t="shared" si="1652"/>
        <v>6500.0029999999997</v>
      </c>
      <c r="F704" s="170">
        <f t="shared" si="1653"/>
        <v>5420.5581999999995</v>
      </c>
      <c r="G704" s="170">
        <f t="shared" si="1645"/>
        <v>83.393164587770187</v>
      </c>
      <c r="H704" s="170">
        <f t="shared" ref="H704:AQ704" si="1659">H536</f>
        <v>0</v>
      </c>
      <c r="I704" s="170">
        <f t="shared" si="1659"/>
        <v>0</v>
      </c>
      <c r="J704" s="170">
        <f t="shared" si="1659"/>
        <v>0</v>
      </c>
      <c r="K704" s="170">
        <f t="shared" si="1659"/>
        <v>0</v>
      </c>
      <c r="L704" s="170">
        <f t="shared" si="1659"/>
        <v>0</v>
      </c>
      <c r="M704" s="170">
        <f t="shared" si="1659"/>
        <v>0</v>
      </c>
      <c r="N704" s="170">
        <f t="shared" si="1659"/>
        <v>0</v>
      </c>
      <c r="O704" s="170">
        <f t="shared" si="1659"/>
        <v>0</v>
      </c>
      <c r="P704" s="170">
        <f t="shared" si="1659"/>
        <v>0</v>
      </c>
      <c r="Q704" s="170">
        <f t="shared" si="1659"/>
        <v>0</v>
      </c>
      <c r="R704" s="170">
        <f t="shared" si="1659"/>
        <v>0</v>
      </c>
      <c r="S704" s="170">
        <f t="shared" si="1659"/>
        <v>0</v>
      </c>
      <c r="T704" s="170">
        <f t="shared" si="1659"/>
        <v>0</v>
      </c>
      <c r="U704" s="170">
        <f t="shared" si="1659"/>
        <v>0</v>
      </c>
      <c r="V704" s="170">
        <f t="shared" si="1659"/>
        <v>0</v>
      </c>
      <c r="W704" s="170">
        <f t="shared" si="1659"/>
        <v>0</v>
      </c>
      <c r="X704" s="170">
        <f t="shared" si="1659"/>
        <v>0</v>
      </c>
      <c r="Y704" s="170">
        <f t="shared" si="1659"/>
        <v>0</v>
      </c>
      <c r="Z704" s="170">
        <f t="shared" si="1659"/>
        <v>0</v>
      </c>
      <c r="AA704" s="170">
        <f t="shared" si="1659"/>
        <v>0</v>
      </c>
      <c r="AB704" s="170">
        <f t="shared" si="1659"/>
        <v>0</v>
      </c>
      <c r="AC704" s="170">
        <f t="shared" si="1659"/>
        <v>1363.26331</v>
      </c>
      <c r="AD704" s="170">
        <f t="shared" si="1659"/>
        <v>1363.26331</v>
      </c>
      <c r="AE704" s="170">
        <f t="shared" si="1659"/>
        <v>0</v>
      </c>
      <c r="AF704" s="170">
        <f t="shared" si="1659"/>
        <v>1766.2752</v>
      </c>
      <c r="AG704" s="170">
        <f t="shared" si="1659"/>
        <v>1766.2752</v>
      </c>
      <c r="AH704" s="170">
        <f t="shared" si="1659"/>
        <v>0</v>
      </c>
      <c r="AI704" s="170">
        <f t="shared" si="1659"/>
        <v>84.100490000000008</v>
      </c>
      <c r="AJ704" s="170">
        <f t="shared" si="1659"/>
        <v>84.100490000000008</v>
      </c>
      <c r="AK704" s="170">
        <f t="shared" si="1659"/>
        <v>0</v>
      </c>
      <c r="AL704" s="170">
        <f t="shared" si="1659"/>
        <v>432.72138000000001</v>
      </c>
      <c r="AM704" s="170">
        <f t="shared" si="1659"/>
        <v>432.72138000000001</v>
      </c>
      <c r="AN704" s="170">
        <f t="shared" si="1659"/>
        <v>0</v>
      </c>
      <c r="AO704" s="170">
        <f t="shared" si="1659"/>
        <v>2853.6426199999996</v>
      </c>
      <c r="AP704" s="170">
        <f t="shared" si="1659"/>
        <v>1774.1978199999999</v>
      </c>
      <c r="AQ704" s="170">
        <f t="shared" si="1659"/>
        <v>0</v>
      </c>
      <c r="AR704" s="236">
        <f>E704-F704</f>
        <v>1079.4448000000002</v>
      </c>
    </row>
    <row r="705" spans="1:44" s="116" customFormat="1" ht="21.8" customHeight="1" x14ac:dyDescent="0.3">
      <c r="A705" s="307" t="s">
        <v>425</v>
      </c>
      <c r="B705" s="310" t="s">
        <v>427</v>
      </c>
      <c r="C705" s="310" t="s">
        <v>438</v>
      </c>
      <c r="D705" s="176" t="s">
        <v>41</v>
      </c>
      <c r="E705" s="170">
        <f t="shared" si="1652"/>
        <v>15277.5</v>
      </c>
      <c r="F705" s="170">
        <f t="shared" si="1653"/>
        <v>5050.2425999999996</v>
      </c>
      <c r="G705" s="170">
        <f t="shared" si="1645"/>
        <v>33.05673441335297</v>
      </c>
      <c r="H705" s="170">
        <f>H706+H707+H708+H710</f>
        <v>0</v>
      </c>
      <c r="I705" s="170">
        <f t="shared" ref="I705:AQ705" si="1660">I706+I707+I708+I710</f>
        <v>0</v>
      </c>
      <c r="J705" s="170">
        <f t="shared" si="1660"/>
        <v>0</v>
      </c>
      <c r="K705" s="170">
        <f t="shared" si="1660"/>
        <v>0</v>
      </c>
      <c r="L705" s="170">
        <f t="shared" si="1660"/>
        <v>0</v>
      </c>
      <c r="M705" s="170">
        <f t="shared" si="1660"/>
        <v>0</v>
      </c>
      <c r="N705" s="170">
        <f t="shared" si="1660"/>
        <v>0</v>
      </c>
      <c r="O705" s="170">
        <f t="shared" si="1660"/>
        <v>0</v>
      </c>
      <c r="P705" s="170">
        <f t="shared" si="1660"/>
        <v>0</v>
      </c>
      <c r="Q705" s="170">
        <f t="shared" si="1660"/>
        <v>0</v>
      </c>
      <c r="R705" s="170">
        <f t="shared" si="1660"/>
        <v>0</v>
      </c>
      <c r="S705" s="170">
        <f t="shared" si="1660"/>
        <v>0</v>
      </c>
      <c r="T705" s="170">
        <f t="shared" si="1660"/>
        <v>0</v>
      </c>
      <c r="U705" s="170">
        <f t="shared" si="1660"/>
        <v>0</v>
      </c>
      <c r="V705" s="170">
        <f t="shared" si="1660"/>
        <v>0</v>
      </c>
      <c r="W705" s="170">
        <f t="shared" si="1660"/>
        <v>0</v>
      </c>
      <c r="X705" s="170">
        <f t="shared" si="1660"/>
        <v>0</v>
      </c>
      <c r="Y705" s="170">
        <f t="shared" si="1660"/>
        <v>0</v>
      </c>
      <c r="Z705" s="170">
        <f t="shared" si="1660"/>
        <v>0</v>
      </c>
      <c r="AA705" s="170">
        <f t="shared" si="1660"/>
        <v>0</v>
      </c>
      <c r="AB705" s="170">
        <f t="shared" si="1660"/>
        <v>0</v>
      </c>
      <c r="AC705" s="170">
        <f t="shared" si="1660"/>
        <v>0</v>
      </c>
      <c r="AD705" s="170">
        <f t="shared" si="1660"/>
        <v>0</v>
      </c>
      <c r="AE705" s="170">
        <f t="shared" si="1660"/>
        <v>0</v>
      </c>
      <c r="AF705" s="170">
        <f t="shared" si="1660"/>
        <v>308.28000000000003</v>
      </c>
      <c r="AG705" s="170">
        <f t="shared" si="1660"/>
        <v>308.28000000000003</v>
      </c>
      <c r="AH705" s="170">
        <f t="shared" si="1660"/>
        <v>0</v>
      </c>
      <c r="AI705" s="170">
        <f t="shared" si="1660"/>
        <v>2528.6</v>
      </c>
      <c r="AJ705" s="170">
        <f t="shared" si="1660"/>
        <v>2528.6</v>
      </c>
      <c r="AK705" s="170">
        <f t="shared" si="1660"/>
        <v>0</v>
      </c>
      <c r="AL705" s="170">
        <f t="shared" si="1660"/>
        <v>2066.2926000000002</v>
      </c>
      <c r="AM705" s="170">
        <f t="shared" si="1660"/>
        <v>2066.2926000000002</v>
      </c>
      <c r="AN705" s="170">
        <f t="shared" si="1660"/>
        <v>0</v>
      </c>
      <c r="AO705" s="170">
        <f t="shared" si="1660"/>
        <v>10374.3274</v>
      </c>
      <c r="AP705" s="170">
        <f t="shared" si="1660"/>
        <v>147.07</v>
      </c>
      <c r="AQ705" s="170">
        <f t="shared" si="1660"/>
        <v>0</v>
      </c>
      <c r="AR705" s="313"/>
    </row>
    <row r="706" spans="1:44" x14ac:dyDescent="0.3">
      <c r="A706" s="308"/>
      <c r="B706" s="311"/>
      <c r="C706" s="311"/>
      <c r="D706" s="172" t="s">
        <v>37</v>
      </c>
      <c r="E706" s="170">
        <f t="shared" si="1652"/>
        <v>0</v>
      </c>
      <c r="F706" s="170">
        <f t="shared" si="1653"/>
        <v>0</v>
      </c>
      <c r="G706" s="170" t="e">
        <f t="shared" si="1645"/>
        <v>#DIV/0!</v>
      </c>
      <c r="H706" s="169">
        <f>H712+H718+H724+H730+H736+H742+H748+H754+H760+H766+H772</f>
        <v>0</v>
      </c>
      <c r="I706" s="169">
        <f t="shared" ref="I706:AQ706" si="1661">I712+I718+I724+I730+I736+I742+I748+I754+I760+I766+I772</f>
        <v>0</v>
      </c>
      <c r="J706" s="169">
        <f t="shared" si="1661"/>
        <v>0</v>
      </c>
      <c r="K706" s="169">
        <f t="shared" si="1661"/>
        <v>0</v>
      </c>
      <c r="L706" s="169">
        <f t="shared" si="1661"/>
        <v>0</v>
      </c>
      <c r="M706" s="169">
        <f t="shared" si="1661"/>
        <v>0</v>
      </c>
      <c r="N706" s="169">
        <f t="shared" si="1661"/>
        <v>0</v>
      </c>
      <c r="O706" s="169">
        <f t="shared" si="1661"/>
        <v>0</v>
      </c>
      <c r="P706" s="169">
        <f t="shared" si="1661"/>
        <v>0</v>
      </c>
      <c r="Q706" s="169">
        <f t="shared" si="1661"/>
        <v>0</v>
      </c>
      <c r="R706" s="169">
        <f t="shared" si="1661"/>
        <v>0</v>
      </c>
      <c r="S706" s="169">
        <f t="shared" si="1661"/>
        <v>0</v>
      </c>
      <c r="T706" s="169">
        <f t="shared" si="1661"/>
        <v>0</v>
      </c>
      <c r="U706" s="169">
        <f t="shared" si="1661"/>
        <v>0</v>
      </c>
      <c r="V706" s="169">
        <f t="shared" si="1661"/>
        <v>0</v>
      </c>
      <c r="W706" s="169">
        <f t="shared" si="1661"/>
        <v>0</v>
      </c>
      <c r="X706" s="169">
        <f t="shared" si="1661"/>
        <v>0</v>
      </c>
      <c r="Y706" s="169">
        <f t="shared" si="1661"/>
        <v>0</v>
      </c>
      <c r="Z706" s="169">
        <f t="shared" si="1661"/>
        <v>0</v>
      </c>
      <c r="AA706" s="169">
        <f t="shared" si="1661"/>
        <v>0</v>
      </c>
      <c r="AB706" s="169">
        <f t="shared" si="1661"/>
        <v>0</v>
      </c>
      <c r="AC706" s="169">
        <f t="shared" si="1661"/>
        <v>0</v>
      </c>
      <c r="AD706" s="169">
        <f t="shared" si="1661"/>
        <v>0</v>
      </c>
      <c r="AE706" s="169">
        <f t="shared" si="1661"/>
        <v>0</v>
      </c>
      <c r="AF706" s="169">
        <f t="shared" si="1661"/>
        <v>0</v>
      </c>
      <c r="AG706" s="169">
        <f t="shared" si="1661"/>
        <v>0</v>
      </c>
      <c r="AH706" s="169">
        <f t="shared" si="1661"/>
        <v>0</v>
      </c>
      <c r="AI706" s="169">
        <f t="shared" si="1661"/>
        <v>0</v>
      </c>
      <c r="AJ706" s="169">
        <f t="shared" si="1661"/>
        <v>0</v>
      </c>
      <c r="AK706" s="169">
        <f t="shared" si="1661"/>
        <v>0</v>
      </c>
      <c r="AL706" s="169">
        <f t="shared" si="1661"/>
        <v>0</v>
      </c>
      <c r="AM706" s="169">
        <f t="shared" si="1661"/>
        <v>0</v>
      </c>
      <c r="AN706" s="169">
        <f t="shared" si="1661"/>
        <v>0</v>
      </c>
      <c r="AO706" s="169">
        <f t="shared" si="1661"/>
        <v>0</v>
      </c>
      <c r="AP706" s="169">
        <f t="shared" si="1661"/>
        <v>0</v>
      </c>
      <c r="AQ706" s="169">
        <f t="shared" si="1661"/>
        <v>0</v>
      </c>
      <c r="AR706" s="313"/>
    </row>
    <row r="707" spans="1:44" ht="31.15" customHeight="1" x14ac:dyDescent="0.3">
      <c r="A707" s="308"/>
      <c r="B707" s="311"/>
      <c r="C707" s="311"/>
      <c r="D707" s="172" t="s">
        <v>2</v>
      </c>
      <c r="E707" s="170">
        <f t="shared" si="1652"/>
        <v>0</v>
      </c>
      <c r="F707" s="170">
        <f t="shared" si="1653"/>
        <v>0</v>
      </c>
      <c r="G707" s="170" t="e">
        <f t="shared" si="1645"/>
        <v>#DIV/0!</v>
      </c>
      <c r="H707" s="169">
        <f t="shared" ref="H707:AQ707" si="1662">H713+H719+H725+H731+H737+H743+H749+H755+H761+H767+H773</f>
        <v>0</v>
      </c>
      <c r="I707" s="169">
        <f t="shared" si="1662"/>
        <v>0</v>
      </c>
      <c r="J707" s="169">
        <f t="shared" si="1662"/>
        <v>0</v>
      </c>
      <c r="K707" s="169">
        <f t="shared" si="1662"/>
        <v>0</v>
      </c>
      <c r="L707" s="169">
        <f t="shared" si="1662"/>
        <v>0</v>
      </c>
      <c r="M707" s="169">
        <f t="shared" si="1662"/>
        <v>0</v>
      </c>
      <c r="N707" s="169">
        <f t="shared" si="1662"/>
        <v>0</v>
      </c>
      <c r="O707" s="169">
        <f t="shared" si="1662"/>
        <v>0</v>
      </c>
      <c r="P707" s="169">
        <f t="shared" si="1662"/>
        <v>0</v>
      </c>
      <c r="Q707" s="169">
        <f t="shared" si="1662"/>
        <v>0</v>
      </c>
      <c r="R707" s="169">
        <f t="shared" si="1662"/>
        <v>0</v>
      </c>
      <c r="S707" s="169">
        <f t="shared" si="1662"/>
        <v>0</v>
      </c>
      <c r="T707" s="169">
        <f t="shared" si="1662"/>
        <v>0</v>
      </c>
      <c r="U707" s="169">
        <f t="shared" si="1662"/>
        <v>0</v>
      </c>
      <c r="V707" s="169">
        <f t="shared" si="1662"/>
        <v>0</v>
      </c>
      <c r="W707" s="169">
        <f t="shared" si="1662"/>
        <v>0</v>
      </c>
      <c r="X707" s="169">
        <f t="shared" si="1662"/>
        <v>0</v>
      </c>
      <c r="Y707" s="169">
        <f t="shared" si="1662"/>
        <v>0</v>
      </c>
      <c r="Z707" s="169">
        <f t="shared" si="1662"/>
        <v>0</v>
      </c>
      <c r="AA707" s="169">
        <f t="shared" si="1662"/>
        <v>0</v>
      </c>
      <c r="AB707" s="169">
        <f t="shared" si="1662"/>
        <v>0</v>
      </c>
      <c r="AC707" s="169">
        <f t="shared" si="1662"/>
        <v>0</v>
      </c>
      <c r="AD707" s="169">
        <f t="shared" si="1662"/>
        <v>0</v>
      </c>
      <c r="AE707" s="169">
        <f t="shared" si="1662"/>
        <v>0</v>
      </c>
      <c r="AF707" s="169">
        <f t="shared" si="1662"/>
        <v>0</v>
      </c>
      <c r="AG707" s="169">
        <f t="shared" si="1662"/>
        <v>0</v>
      </c>
      <c r="AH707" s="169">
        <f t="shared" si="1662"/>
        <v>0</v>
      </c>
      <c r="AI707" s="169">
        <f t="shared" si="1662"/>
        <v>0</v>
      </c>
      <c r="AJ707" s="169">
        <f t="shared" si="1662"/>
        <v>0</v>
      </c>
      <c r="AK707" s="169">
        <f t="shared" si="1662"/>
        <v>0</v>
      </c>
      <c r="AL707" s="169">
        <f t="shared" si="1662"/>
        <v>0</v>
      </c>
      <c r="AM707" s="169">
        <f t="shared" si="1662"/>
        <v>0</v>
      </c>
      <c r="AN707" s="169">
        <f t="shared" si="1662"/>
        <v>0</v>
      </c>
      <c r="AO707" s="169">
        <f t="shared" si="1662"/>
        <v>0</v>
      </c>
      <c r="AP707" s="169">
        <f t="shared" si="1662"/>
        <v>0</v>
      </c>
      <c r="AQ707" s="169">
        <f t="shared" si="1662"/>
        <v>0</v>
      </c>
      <c r="AR707" s="313"/>
    </row>
    <row r="708" spans="1:44" ht="36" customHeight="1" x14ac:dyDescent="0.3">
      <c r="A708" s="308"/>
      <c r="B708" s="311"/>
      <c r="C708" s="311"/>
      <c r="D708" s="192" t="s">
        <v>449</v>
      </c>
      <c r="E708" s="170">
        <f t="shared" si="1652"/>
        <v>15227</v>
      </c>
      <c r="F708" s="170">
        <f t="shared" si="1653"/>
        <v>4999.7425999999996</v>
      </c>
      <c r="G708" s="170">
        <f t="shared" si="1645"/>
        <v>32.834718591974777</v>
      </c>
      <c r="H708" s="169">
        <f t="shared" ref="H708:AQ708" si="1663">H714+H720+H726+H732+H738+H744+H750+H756+H762+H768+H774</f>
        <v>0</v>
      </c>
      <c r="I708" s="169">
        <f t="shared" si="1663"/>
        <v>0</v>
      </c>
      <c r="J708" s="169">
        <f t="shared" si="1663"/>
        <v>0</v>
      </c>
      <c r="K708" s="169">
        <f t="shared" si="1663"/>
        <v>0</v>
      </c>
      <c r="L708" s="169">
        <f t="shared" si="1663"/>
        <v>0</v>
      </c>
      <c r="M708" s="169">
        <f t="shared" si="1663"/>
        <v>0</v>
      </c>
      <c r="N708" s="169">
        <f t="shared" si="1663"/>
        <v>0</v>
      </c>
      <c r="O708" s="169">
        <f t="shared" si="1663"/>
        <v>0</v>
      </c>
      <c r="P708" s="169">
        <f t="shared" si="1663"/>
        <v>0</v>
      </c>
      <c r="Q708" s="169">
        <f t="shared" si="1663"/>
        <v>0</v>
      </c>
      <c r="R708" s="169">
        <f t="shared" si="1663"/>
        <v>0</v>
      </c>
      <c r="S708" s="169">
        <f t="shared" si="1663"/>
        <v>0</v>
      </c>
      <c r="T708" s="169">
        <f t="shared" si="1663"/>
        <v>0</v>
      </c>
      <c r="U708" s="169">
        <f t="shared" si="1663"/>
        <v>0</v>
      </c>
      <c r="V708" s="169">
        <f t="shared" si="1663"/>
        <v>0</v>
      </c>
      <c r="W708" s="169">
        <f t="shared" si="1663"/>
        <v>0</v>
      </c>
      <c r="X708" s="169">
        <f t="shared" si="1663"/>
        <v>0</v>
      </c>
      <c r="Y708" s="169">
        <f t="shared" si="1663"/>
        <v>0</v>
      </c>
      <c r="Z708" s="169">
        <f t="shared" si="1663"/>
        <v>0</v>
      </c>
      <c r="AA708" s="169">
        <f t="shared" si="1663"/>
        <v>0</v>
      </c>
      <c r="AB708" s="169">
        <f t="shared" si="1663"/>
        <v>0</v>
      </c>
      <c r="AC708" s="169">
        <f t="shared" si="1663"/>
        <v>0</v>
      </c>
      <c r="AD708" s="169">
        <f t="shared" si="1663"/>
        <v>0</v>
      </c>
      <c r="AE708" s="169">
        <f t="shared" si="1663"/>
        <v>0</v>
      </c>
      <c r="AF708" s="169">
        <f t="shared" si="1663"/>
        <v>305.21000000000004</v>
      </c>
      <c r="AG708" s="169">
        <f t="shared" si="1663"/>
        <v>305.21000000000004</v>
      </c>
      <c r="AH708" s="169">
        <f t="shared" si="1663"/>
        <v>0</v>
      </c>
      <c r="AI708" s="169">
        <f t="shared" si="1663"/>
        <v>2508.16</v>
      </c>
      <c r="AJ708" s="169">
        <f t="shared" si="1663"/>
        <v>2508.16</v>
      </c>
      <c r="AK708" s="169">
        <f t="shared" si="1663"/>
        <v>0</v>
      </c>
      <c r="AL708" s="169">
        <f t="shared" si="1663"/>
        <v>2045.6226000000001</v>
      </c>
      <c r="AM708" s="169">
        <f t="shared" si="1663"/>
        <v>2045.6226000000001</v>
      </c>
      <c r="AN708" s="169">
        <f t="shared" si="1663"/>
        <v>0</v>
      </c>
      <c r="AO708" s="169">
        <f t="shared" si="1663"/>
        <v>10368.0074</v>
      </c>
      <c r="AP708" s="169">
        <f t="shared" si="1663"/>
        <v>140.75</v>
      </c>
      <c r="AQ708" s="169">
        <f t="shared" si="1663"/>
        <v>0</v>
      </c>
      <c r="AR708" s="313"/>
    </row>
    <row r="709" spans="1:44" ht="30.05" customHeight="1" x14ac:dyDescent="0.25">
      <c r="A709" s="308"/>
      <c r="B709" s="311"/>
      <c r="C709" s="311"/>
      <c r="D709" s="173" t="s">
        <v>272</v>
      </c>
      <c r="E709" s="170"/>
      <c r="F709" s="170">
        <f t="shared" ref="F709:F740" si="1664">I709+L709+O709+R709+U709+X709+AA709+AD709+AG709+AJ709+AM709+AP709</f>
        <v>0</v>
      </c>
      <c r="G709" s="170" t="e">
        <f t="shared" si="1645"/>
        <v>#DIV/0!</v>
      </c>
      <c r="H709" s="169">
        <f t="shared" ref="H709:AQ710" si="1665">H715+H721+H727+H733+H739+H745+H751+H757+H763+H769+H775</f>
        <v>0</v>
      </c>
      <c r="I709" s="169">
        <f t="shared" si="1665"/>
        <v>0</v>
      </c>
      <c r="J709" s="169">
        <f t="shared" si="1665"/>
        <v>0</v>
      </c>
      <c r="K709" s="169">
        <f t="shared" si="1665"/>
        <v>0</v>
      </c>
      <c r="L709" s="169">
        <f t="shared" si="1665"/>
        <v>0</v>
      </c>
      <c r="M709" s="169">
        <f t="shared" si="1665"/>
        <v>0</v>
      </c>
      <c r="N709" s="169">
        <f t="shared" si="1665"/>
        <v>0</v>
      </c>
      <c r="O709" s="169">
        <f t="shared" si="1665"/>
        <v>0</v>
      </c>
      <c r="P709" s="169">
        <f t="shared" si="1665"/>
        <v>0</v>
      </c>
      <c r="Q709" s="169">
        <f t="shared" si="1665"/>
        <v>0</v>
      </c>
      <c r="R709" s="169">
        <f t="shared" si="1665"/>
        <v>0</v>
      </c>
      <c r="S709" s="169">
        <f t="shared" si="1665"/>
        <v>0</v>
      </c>
      <c r="T709" s="169">
        <f t="shared" si="1665"/>
        <v>0</v>
      </c>
      <c r="U709" s="169">
        <f t="shared" si="1665"/>
        <v>0</v>
      </c>
      <c r="V709" s="169">
        <f t="shared" si="1665"/>
        <v>0</v>
      </c>
      <c r="W709" s="169">
        <f t="shared" si="1665"/>
        <v>0</v>
      </c>
      <c r="X709" s="169">
        <f t="shared" si="1665"/>
        <v>0</v>
      </c>
      <c r="Y709" s="169">
        <f t="shared" si="1665"/>
        <v>0</v>
      </c>
      <c r="Z709" s="169">
        <f t="shared" si="1665"/>
        <v>0</v>
      </c>
      <c r="AA709" s="169">
        <f t="shared" si="1665"/>
        <v>0</v>
      </c>
      <c r="AB709" s="169">
        <f t="shared" si="1665"/>
        <v>0</v>
      </c>
      <c r="AC709" s="169">
        <f t="shared" si="1665"/>
        <v>0</v>
      </c>
      <c r="AD709" s="169">
        <f t="shared" si="1665"/>
        <v>0</v>
      </c>
      <c r="AE709" s="169">
        <f t="shared" si="1665"/>
        <v>0</v>
      </c>
      <c r="AF709" s="169">
        <f t="shared" si="1665"/>
        <v>0</v>
      </c>
      <c r="AG709" s="169">
        <f t="shared" si="1665"/>
        <v>0</v>
      </c>
      <c r="AH709" s="169">
        <f t="shared" si="1665"/>
        <v>0</v>
      </c>
      <c r="AI709" s="169">
        <f t="shared" si="1665"/>
        <v>0</v>
      </c>
      <c r="AJ709" s="169">
        <f t="shared" si="1665"/>
        <v>0</v>
      </c>
      <c r="AK709" s="169">
        <f t="shared" si="1665"/>
        <v>0</v>
      </c>
      <c r="AL709" s="169">
        <f t="shared" si="1665"/>
        <v>0</v>
      </c>
      <c r="AM709" s="169">
        <f t="shared" si="1665"/>
        <v>0</v>
      </c>
      <c r="AN709" s="169">
        <f t="shared" si="1665"/>
        <v>0</v>
      </c>
      <c r="AO709" s="169">
        <f t="shared" si="1665"/>
        <v>0</v>
      </c>
      <c r="AP709" s="169">
        <f t="shared" si="1665"/>
        <v>0</v>
      </c>
      <c r="AQ709" s="169">
        <f t="shared" si="1665"/>
        <v>0</v>
      </c>
      <c r="AR709" s="313"/>
    </row>
    <row r="710" spans="1:44" ht="30.05" customHeight="1" x14ac:dyDescent="0.3">
      <c r="A710" s="309"/>
      <c r="B710" s="312"/>
      <c r="C710" s="312"/>
      <c r="D710" s="192" t="s">
        <v>439</v>
      </c>
      <c r="E710" s="170">
        <f t="shared" ref="E710:E741" si="1666">H710+K710+N710+Q710+T710+W710+Z710+AC710+AF710+AI710+AL710+AO710</f>
        <v>50.500000000000007</v>
      </c>
      <c r="F710" s="170">
        <f t="shared" si="1664"/>
        <v>50.500000000000007</v>
      </c>
      <c r="G710" s="170">
        <f t="shared" si="1645"/>
        <v>100</v>
      </c>
      <c r="H710" s="169">
        <f t="shared" ref="H710:AK710" si="1667">H716+H722+H728+H734+H740+H746+H752+H758+H764+H770+H776</f>
        <v>0</v>
      </c>
      <c r="I710" s="169">
        <f t="shared" si="1667"/>
        <v>0</v>
      </c>
      <c r="J710" s="169">
        <f t="shared" si="1667"/>
        <v>0</v>
      </c>
      <c r="K710" s="169">
        <f t="shared" si="1667"/>
        <v>0</v>
      </c>
      <c r="L710" s="169">
        <f t="shared" si="1667"/>
        <v>0</v>
      </c>
      <c r="M710" s="169">
        <f t="shared" si="1667"/>
        <v>0</v>
      </c>
      <c r="N710" s="169">
        <f t="shared" si="1667"/>
        <v>0</v>
      </c>
      <c r="O710" s="169">
        <f t="shared" si="1667"/>
        <v>0</v>
      </c>
      <c r="P710" s="169">
        <f t="shared" si="1667"/>
        <v>0</v>
      </c>
      <c r="Q710" s="169">
        <f t="shared" si="1667"/>
        <v>0</v>
      </c>
      <c r="R710" s="169">
        <f t="shared" si="1667"/>
        <v>0</v>
      </c>
      <c r="S710" s="169">
        <f t="shared" si="1667"/>
        <v>0</v>
      </c>
      <c r="T710" s="169">
        <f t="shared" si="1667"/>
        <v>0</v>
      </c>
      <c r="U710" s="169">
        <f t="shared" si="1667"/>
        <v>0</v>
      </c>
      <c r="V710" s="169">
        <f t="shared" si="1667"/>
        <v>0</v>
      </c>
      <c r="W710" s="169">
        <f t="shared" si="1667"/>
        <v>0</v>
      </c>
      <c r="X710" s="169">
        <f t="shared" si="1667"/>
        <v>0</v>
      </c>
      <c r="Y710" s="169">
        <f t="shared" si="1667"/>
        <v>0</v>
      </c>
      <c r="Z710" s="169">
        <f t="shared" si="1667"/>
        <v>0</v>
      </c>
      <c r="AA710" s="169">
        <f t="shared" si="1667"/>
        <v>0</v>
      </c>
      <c r="AB710" s="169">
        <f t="shared" si="1667"/>
        <v>0</v>
      </c>
      <c r="AC710" s="169">
        <f t="shared" si="1667"/>
        <v>0</v>
      </c>
      <c r="AD710" s="169">
        <f t="shared" si="1667"/>
        <v>0</v>
      </c>
      <c r="AE710" s="169">
        <f t="shared" si="1667"/>
        <v>0</v>
      </c>
      <c r="AF710" s="169">
        <f t="shared" si="1667"/>
        <v>3.07</v>
      </c>
      <c r="AG710" s="169">
        <f t="shared" si="1667"/>
        <v>3.07</v>
      </c>
      <c r="AH710" s="169">
        <f t="shared" si="1667"/>
        <v>0</v>
      </c>
      <c r="AI710" s="169">
        <f t="shared" si="1667"/>
        <v>20.440000000000001</v>
      </c>
      <c r="AJ710" s="169">
        <f t="shared" si="1667"/>
        <v>20.440000000000001</v>
      </c>
      <c r="AK710" s="169">
        <f t="shared" si="1667"/>
        <v>0</v>
      </c>
      <c r="AL710" s="169">
        <f t="shared" si="1665"/>
        <v>20.67</v>
      </c>
      <c r="AM710" s="169">
        <f t="shared" si="1665"/>
        <v>20.67</v>
      </c>
      <c r="AN710" s="169">
        <f t="shared" si="1665"/>
        <v>0</v>
      </c>
      <c r="AO710" s="169">
        <f t="shared" si="1665"/>
        <v>6.32</v>
      </c>
      <c r="AP710" s="169">
        <f t="shared" si="1665"/>
        <v>6.32</v>
      </c>
      <c r="AQ710" s="169">
        <f t="shared" si="1665"/>
        <v>0</v>
      </c>
      <c r="AR710" s="209"/>
    </row>
    <row r="711" spans="1:44" s="116" customFormat="1" ht="21.8" customHeight="1" x14ac:dyDescent="0.3">
      <c r="A711" s="307" t="s">
        <v>426</v>
      </c>
      <c r="B711" s="310" t="s">
        <v>502</v>
      </c>
      <c r="C711" s="310" t="s">
        <v>438</v>
      </c>
      <c r="D711" s="176" t="s">
        <v>41</v>
      </c>
      <c r="E711" s="170">
        <f t="shared" si="1666"/>
        <v>10227</v>
      </c>
      <c r="F711" s="170">
        <f t="shared" si="1664"/>
        <v>0</v>
      </c>
      <c r="G711" s="170">
        <f t="shared" si="1645"/>
        <v>0</v>
      </c>
      <c r="H711" s="170">
        <f>H712+H713+H714+H716</f>
        <v>0</v>
      </c>
      <c r="I711" s="170">
        <f t="shared" ref="I711:AQ711" si="1668">I712+I713+I714+I716</f>
        <v>0</v>
      </c>
      <c r="J711" s="170">
        <f t="shared" si="1668"/>
        <v>0</v>
      </c>
      <c r="K711" s="170">
        <f t="shared" si="1668"/>
        <v>0</v>
      </c>
      <c r="L711" s="170">
        <f t="shared" si="1668"/>
        <v>0</v>
      </c>
      <c r="M711" s="170">
        <f t="shared" si="1668"/>
        <v>0</v>
      </c>
      <c r="N711" s="170">
        <f t="shared" si="1668"/>
        <v>0</v>
      </c>
      <c r="O711" s="170">
        <f t="shared" si="1668"/>
        <v>0</v>
      </c>
      <c r="P711" s="170">
        <f t="shared" si="1668"/>
        <v>0</v>
      </c>
      <c r="Q711" s="170">
        <f t="shared" si="1668"/>
        <v>0</v>
      </c>
      <c r="R711" s="170">
        <f t="shared" si="1668"/>
        <v>0</v>
      </c>
      <c r="S711" s="170">
        <f t="shared" si="1668"/>
        <v>0</v>
      </c>
      <c r="T711" s="170">
        <f t="shared" si="1668"/>
        <v>0</v>
      </c>
      <c r="U711" s="170">
        <f t="shared" si="1668"/>
        <v>0</v>
      </c>
      <c r="V711" s="170">
        <f t="shared" si="1668"/>
        <v>0</v>
      </c>
      <c r="W711" s="170">
        <f t="shared" si="1668"/>
        <v>0</v>
      </c>
      <c r="X711" s="170">
        <f t="shared" si="1668"/>
        <v>0</v>
      </c>
      <c r="Y711" s="170">
        <f t="shared" si="1668"/>
        <v>0</v>
      </c>
      <c r="Z711" s="170">
        <f t="shared" si="1668"/>
        <v>0</v>
      </c>
      <c r="AA711" s="170">
        <f t="shared" si="1668"/>
        <v>0</v>
      </c>
      <c r="AB711" s="170">
        <f t="shared" si="1668"/>
        <v>0</v>
      </c>
      <c r="AC711" s="170">
        <f t="shared" si="1668"/>
        <v>0</v>
      </c>
      <c r="AD711" s="170">
        <f t="shared" si="1668"/>
        <v>0</v>
      </c>
      <c r="AE711" s="170">
        <f t="shared" si="1668"/>
        <v>0</v>
      </c>
      <c r="AF711" s="170">
        <f t="shared" si="1668"/>
        <v>0</v>
      </c>
      <c r="AG711" s="170">
        <f t="shared" si="1668"/>
        <v>0</v>
      </c>
      <c r="AH711" s="170">
        <f t="shared" si="1668"/>
        <v>0</v>
      </c>
      <c r="AI711" s="170">
        <f t="shared" si="1668"/>
        <v>0</v>
      </c>
      <c r="AJ711" s="170">
        <f t="shared" si="1668"/>
        <v>0</v>
      </c>
      <c r="AK711" s="170">
        <f t="shared" si="1668"/>
        <v>0</v>
      </c>
      <c r="AL711" s="170">
        <f t="shared" si="1668"/>
        <v>0</v>
      </c>
      <c r="AM711" s="170">
        <f t="shared" si="1668"/>
        <v>0</v>
      </c>
      <c r="AN711" s="170">
        <f t="shared" si="1668"/>
        <v>0</v>
      </c>
      <c r="AO711" s="170">
        <f t="shared" si="1668"/>
        <v>10227</v>
      </c>
      <c r="AP711" s="170">
        <f t="shared" si="1668"/>
        <v>0</v>
      </c>
      <c r="AQ711" s="170">
        <f t="shared" si="1668"/>
        <v>0</v>
      </c>
      <c r="AR711" s="313"/>
    </row>
    <row r="712" spans="1:44" x14ac:dyDescent="0.3">
      <c r="A712" s="308"/>
      <c r="B712" s="311"/>
      <c r="C712" s="311"/>
      <c r="D712" s="172" t="s">
        <v>37</v>
      </c>
      <c r="E712" s="170">
        <f t="shared" si="1666"/>
        <v>0</v>
      </c>
      <c r="F712" s="170">
        <f t="shared" si="1664"/>
        <v>0</v>
      </c>
      <c r="G712" s="170" t="e">
        <f t="shared" si="1645"/>
        <v>#DIV/0!</v>
      </c>
      <c r="H712" s="169"/>
      <c r="I712" s="169"/>
      <c r="J712" s="174"/>
      <c r="K712" s="169"/>
      <c r="L712" s="169"/>
      <c r="M712" s="174"/>
      <c r="N712" s="169"/>
      <c r="O712" s="169"/>
      <c r="P712" s="174"/>
      <c r="Q712" s="169"/>
      <c r="R712" s="169"/>
      <c r="S712" s="174"/>
      <c r="T712" s="169"/>
      <c r="U712" s="169"/>
      <c r="V712" s="174"/>
      <c r="W712" s="169"/>
      <c r="X712" s="169"/>
      <c r="Y712" s="174"/>
      <c r="Z712" s="169"/>
      <c r="AA712" s="169"/>
      <c r="AB712" s="174"/>
      <c r="AC712" s="169"/>
      <c r="AD712" s="169"/>
      <c r="AE712" s="174"/>
      <c r="AF712" s="169"/>
      <c r="AG712" s="169"/>
      <c r="AH712" s="174"/>
      <c r="AI712" s="169"/>
      <c r="AJ712" s="169"/>
      <c r="AK712" s="169"/>
      <c r="AL712" s="169"/>
      <c r="AM712" s="169"/>
      <c r="AN712" s="174"/>
      <c r="AO712" s="169"/>
      <c r="AP712" s="169"/>
      <c r="AQ712" s="174"/>
      <c r="AR712" s="313"/>
    </row>
    <row r="713" spans="1:44" ht="31.15" customHeight="1" x14ac:dyDescent="0.3">
      <c r="A713" s="308"/>
      <c r="B713" s="311"/>
      <c r="C713" s="311"/>
      <c r="D713" s="172" t="s">
        <v>2</v>
      </c>
      <c r="E713" s="170">
        <f t="shared" si="1666"/>
        <v>0</v>
      </c>
      <c r="F713" s="170">
        <f t="shared" si="1664"/>
        <v>0</v>
      </c>
      <c r="G713" s="170" t="e">
        <f t="shared" si="1645"/>
        <v>#DIV/0!</v>
      </c>
      <c r="H713" s="169"/>
      <c r="I713" s="169"/>
      <c r="J713" s="174"/>
      <c r="K713" s="169"/>
      <c r="L713" s="169"/>
      <c r="M713" s="174"/>
      <c r="N713" s="169"/>
      <c r="O713" s="169"/>
      <c r="P713" s="174"/>
      <c r="Q713" s="169"/>
      <c r="R713" s="169"/>
      <c r="S713" s="174"/>
      <c r="T713" s="169"/>
      <c r="U713" s="169"/>
      <c r="V713" s="174"/>
      <c r="W713" s="169"/>
      <c r="X713" s="169"/>
      <c r="Y713" s="174"/>
      <c r="Z713" s="169"/>
      <c r="AA713" s="169"/>
      <c r="AB713" s="174"/>
      <c r="AC713" s="169"/>
      <c r="AD713" s="169"/>
      <c r="AE713" s="174"/>
      <c r="AF713" s="169"/>
      <c r="AG713" s="169"/>
      <c r="AH713" s="174"/>
      <c r="AI713" s="169"/>
      <c r="AJ713" s="169"/>
      <c r="AK713" s="174"/>
      <c r="AL713" s="169"/>
      <c r="AM713" s="169"/>
      <c r="AN713" s="174"/>
      <c r="AO713" s="169"/>
      <c r="AP713" s="169"/>
      <c r="AQ713" s="174"/>
      <c r="AR713" s="313"/>
    </row>
    <row r="714" spans="1:44" ht="29.3" customHeight="1" x14ac:dyDescent="0.3">
      <c r="A714" s="308"/>
      <c r="B714" s="311"/>
      <c r="C714" s="311"/>
      <c r="D714" s="192" t="s">
        <v>449</v>
      </c>
      <c r="E714" s="170">
        <f t="shared" si="1666"/>
        <v>10227</v>
      </c>
      <c r="F714" s="170">
        <f t="shared" si="1664"/>
        <v>0</v>
      </c>
      <c r="G714" s="170">
        <f t="shared" si="1645"/>
        <v>0</v>
      </c>
      <c r="H714" s="169"/>
      <c r="I714" s="169"/>
      <c r="J714" s="174"/>
      <c r="K714" s="169"/>
      <c r="L714" s="169"/>
      <c r="M714" s="174"/>
      <c r="N714" s="169"/>
      <c r="O714" s="169"/>
      <c r="P714" s="174"/>
      <c r="Q714" s="169"/>
      <c r="R714" s="169"/>
      <c r="S714" s="174"/>
      <c r="T714" s="169"/>
      <c r="U714" s="169"/>
      <c r="V714" s="174"/>
      <c r="W714" s="169"/>
      <c r="X714" s="169"/>
      <c r="Y714" s="174"/>
      <c r="Z714" s="169"/>
      <c r="AA714" s="169"/>
      <c r="AB714" s="174"/>
      <c r="AC714" s="169"/>
      <c r="AD714" s="169"/>
      <c r="AE714" s="174"/>
      <c r="AF714" s="169"/>
      <c r="AG714" s="169"/>
      <c r="AH714" s="174"/>
      <c r="AI714" s="169"/>
      <c r="AJ714" s="169"/>
      <c r="AK714" s="174"/>
      <c r="AL714" s="187"/>
      <c r="AM714" s="169"/>
      <c r="AN714" s="174"/>
      <c r="AO714" s="187">
        <f>5000-5000+10227</f>
        <v>10227</v>
      </c>
      <c r="AP714" s="169"/>
      <c r="AQ714" s="174"/>
      <c r="AR714" s="313"/>
    </row>
    <row r="715" spans="1:44" ht="30.05" customHeight="1" x14ac:dyDescent="0.25">
      <c r="A715" s="308"/>
      <c r="B715" s="311"/>
      <c r="C715" s="311"/>
      <c r="D715" s="173" t="s">
        <v>272</v>
      </c>
      <c r="E715" s="170">
        <f t="shared" si="1666"/>
        <v>0</v>
      </c>
      <c r="F715" s="170">
        <f t="shared" si="1664"/>
        <v>0</v>
      </c>
      <c r="G715" s="170" t="e">
        <f t="shared" si="1645"/>
        <v>#DIV/0!</v>
      </c>
      <c r="H715" s="169"/>
      <c r="I715" s="169"/>
      <c r="J715" s="174"/>
      <c r="K715" s="169"/>
      <c r="L715" s="169"/>
      <c r="M715" s="174"/>
      <c r="N715" s="169"/>
      <c r="O715" s="169"/>
      <c r="P715" s="174"/>
      <c r="Q715" s="169"/>
      <c r="R715" s="169"/>
      <c r="S715" s="174"/>
      <c r="T715" s="169"/>
      <c r="U715" s="169"/>
      <c r="V715" s="174"/>
      <c r="W715" s="169"/>
      <c r="X715" s="169"/>
      <c r="Y715" s="174"/>
      <c r="Z715" s="169"/>
      <c r="AA715" s="169"/>
      <c r="AB715" s="174"/>
      <c r="AC715" s="169"/>
      <c r="AD715" s="169"/>
      <c r="AE715" s="174"/>
      <c r="AF715" s="169"/>
      <c r="AG715" s="169"/>
      <c r="AH715" s="174"/>
      <c r="AI715" s="169"/>
      <c r="AJ715" s="169"/>
      <c r="AK715" s="174"/>
      <c r="AL715" s="187"/>
      <c r="AM715" s="169"/>
      <c r="AN715" s="174"/>
      <c r="AO715" s="169"/>
      <c r="AP715" s="169"/>
      <c r="AQ715" s="174"/>
      <c r="AR715" s="313"/>
    </row>
    <row r="716" spans="1:44" ht="30.05" customHeight="1" x14ac:dyDescent="0.3">
      <c r="A716" s="309"/>
      <c r="B716" s="312"/>
      <c r="C716" s="312"/>
      <c r="D716" s="192" t="s">
        <v>439</v>
      </c>
      <c r="E716" s="170">
        <f t="shared" si="1666"/>
        <v>0</v>
      </c>
      <c r="F716" s="170">
        <f t="shared" si="1664"/>
        <v>0</v>
      </c>
      <c r="G716" s="170" t="e">
        <f t="shared" si="1645"/>
        <v>#DIV/0!</v>
      </c>
      <c r="H716" s="169"/>
      <c r="I716" s="169"/>
      <c r="J716" s="174"/>
      <c r="K716" s="169"/>
      <c r="L716" s="169"/>
      <c r="M716" s="174"/>
      <c r="N716" s="169"/>
      <c r="O716" s="169"/>
      <c r="P716" s="174"/>
      <c r="Q716" s="169"/>
      <c r="R716" s="169"/>
      <c r="S716" s="174"/>
      <c r="T716" s="169"/>
      <c r="U716" s="169"/>
      <c r="V716" s="174"/>
      <c r="W716" s="169"/>
      <c r="X716" s="169"/>
      <c r="Y716" s="174"/>
      <c r="Z716" s="169"/>
      <c r="AA716" s="169"/>
      <c r="AB716" s="174"/>
      <c r="AC716" s="169"/>
      <c r="AD716" s="169"/>
      <c r="AE716" s="174"/>
      <c r="AF716" s="169"/>
      <c r="AG716" s="169"/>
      <c r="AH716" s="174"/>
      <c r="AI716" s="169"/>
      <c r="AJ716" s="169"/>
      <c r="AK716" s="174"/>
      <c r="AL716" s="169"/>
      <c r="AM716" s="169"/>
      <c r="AN716" s="174"/>
      <c r="AO716" s="169"/>
      <c r="AP716" s="169"/>
      <c r="AQ716" s="174"/>
      <c r="AR716" s="209"/>
    </row>
    <row r="717" spans="1:44" s="116" customFormat="1" ht="21.8" customHeight="1" x14ac:dyDescent="0.3">
      <c r="A717" s="307" t="s">
        <v>492</v>
      </c>
      <c r="B717" s="310" t="s">
        <v>503</v>
      </c>
      <c r="C717" s="310" t="s">
        <v>438</v>
      </c>
      <c r="D717" s="176" t="s">
        <v>41</v>
      </c>
      <c r="E717" s="170">
        <f t="shared" si="1666"/>
        <v>66.55</v>
      </c>
      <c r="F717" s="170">
        <f t="shared" si="1664"/>
        <v>66.55</v>
      </c>
      <c r="G717" s="170">
        <f t="shared" si="1645"/>
        <v>100</v>
      </c>
      <c r="H717" s="170">
        <f>H718+H719+H720+H722</f>
        <v>0</v>
      </c>
      <c r="I717" s="170">
        <f t="shared" ref="I717:AP717" si="1669">I718+I719+I720+I722</f>
        <v>0</v>
      </c>
      <c r="J717" s="170">
        <f t="shared" si="1669"/>
        <v>0</v>
      </c>
      <c r="K717" s="170">
        <f t="shared" si="1669"/>
        <v>0</v>
      </c>
      <c r="L717" s="170">
        <f t="shared" si="1669"/>
        <v>0</v>
      </c>
      <c r="M717" s="170">
        <f t="shared" si="1669"/>
        <v>0</v>
      </c>
      <c r="N717" s="170">
        <f t="shared" si="1669"/>
        <v>0</v>
      </c>
      <c r="O717" s="170">
        <f t="shared" si="1669"/>
        <v>0</v>
      </c>
      <c r="P717" s="170">
        <f t="shared" si="1669"/>
        <v>0</v>
      </c>
      <c r="Q717" s="170">
        <f t="shared" si="1669"/>
        <v>0</v>
      </c>
      <c r="R717" s="170">
        <f t="shared" si="1669"/>
        <v>0</v>
      </c>
      <c r="S717" s="170">
        <f t="shared" si="1669"/>
        <v>0</v>
      </c>
      <c r="T717" s="170">
        <f t="shared" si="1669"/>
        <v>0</v>
      </c>
      <c r="U717" s="170">
        <f t="shared" si="1669"/>
        <v>0</v>
      </c>
      <c r="V717" s="170">
        <f t="shared" si="1669"/>
        <v>0</v>
      </c>
      <c r="W717" s="170">
        <f t="shared" si="1669"/>
        <v>0</v>
      </c>
      <c r="X717" s="170">
        <f t="shared" si="1669"/>
        <v>0</v>
      </c>
      <c r="Y717" s="170">
        <f t="shared" si="1669"/>
        <v>0</v>
      </c>
      <c r="Z717" s="170">
        <f t="shared" si="1669"/>
        <v>0</v>
      </c>
      <c r="AA717" s="170">
        <f t="shared" si="1669"/>
        <v>0</v>
      </c>
      <c r="AB717" s="170">
        <f t="shared" si="1669"/>
        <v>0</v>
      </c>
      <c r="AC717" s="170">
        <f t="shared" si="1669"/>
        <v>0</v>
      </c>
      <c r="AD717" s="170">
        <f t="shared" si="1669"/>
        <v>0</v>
      </c>
      <c r="AE717" s="170">
        <f t="shared" si="1669"/>
        <v>0</v>
      </c>
      <c r="AF717" s="170">
        <f t="shared" si="1669"/>
        <v>0</v>
      </c>
      <c r="AG717" s="170">
        <f t="shared" si="1669"/>
        <v>0</v>
      </c>
      <c r="AH717" s="170">
        <f t="shared" si="1669"/>
        <v>0</v>
      </c>
      <c r="AI717" s="170">
        <f t="shared" si="1669"/>
        <v>0</v>
      </c>
      <c r="AJ717" s="170">
        <f t="shared" si="1669"/>
        <v>0</v>
      </c>
      <c r="AK717" s="170">
        <f t="shared" si="1669"/>
        <v>0</v>
      </c>
      <c r="AL717" s="170">
        <f t="shared" si="1669"/>
        <v>66.55</v>
      </c>
      <c r="AM717" s="170">
        <f t="shared" si="1669"/>
        <v>66.55</v>
      </c>
      <c r="AN717" s="170">
        <f t="shared" si="1669"/>
        <v>0</v>
      </c>
      <c r="AO717" s="170">
        <f t="shared" si="1669"/>
        <v>0</v>
      </c>
      <c r="AP717" s="170">
        <f t="shared" si="1669"/>
        <v>0</v>
      </c>
      <c r="AQ717" s="170">
        <f>AQ718+AQ719+AQ720+AQ722</f>
        <v>0</v>
      </c>
      <c r="AR717" s="313"/>
    </row>
    <row r="718" spans="1:44" x14ac:dyDescent="0.3">
      <c r="A718" s="308"/>
      <c r="B718" s="311"/>
      <c r="C718" s="311"/>
      <c r="D718" s="172" t="s">
        <v>37</v>
      </c>
      <c r="E718" s="170">
        <f t="shared" si="1666"/>
        <v>0</v>
      </c>
      <c r="F718" s="170">
        <f t="shared" si="1664"/>
        <v>0</v>
      </c>
      <c r="G718" s="170" t="e">
        <f t="shared" si="1645"/>
        <v>#DIV/0!</v>
      </c>
      <c r="H718" s="169"/>
      <c r="I718" s="169"/>
      <c r="J718" s="174"/>
      <c r="K718" s="169"/>
      <c r="L718" s="169"/>
      <c r="M718" s="174"/>
      <c r="N718" s="169"/>
      <c r="O718" s="169"/>
      <c r="P718" s="174"/>
      <c r="Q718" s="169"/>
      <c r="R718" s="169"/>
      <c r="S718" s="174"/>
      <c r="T718" s="169"/>
      <c r="U718" s="169"/>
      <c r="V718" s="174"/>
      <c r="W718" s="169"/>
      <c r="X718" s="169"/>
      <c r="Y718" s="174"/>
      <c r="Z718" s="169"/>
      <c r="AA718" s="169"/>
      <c r="AB718" s="174"/>
      <c r="AC718" s="169"/>
      <c r="AD718" s="169"/>
      <c r="AE718" s="174"/>
      <c r="AF718" s="169"/>
      <c r="AG718" s="169"/>
      <c r="AH718" s="174"/>
      <c r="AI718" s="169"/>
      <c r="AJ718" s="169"/>
      <c r="AK718" s="169"/>
      <c r="AL718" s="169"/>
      <c r="AM718" s="169"/>
      <c r="AN718" s="174"/>
      <c r="AO718" s="169"/>
      <c r="AP718" s="169"/>
      <c r="AQ718" s="174"/>
      <c r="AR718" s="313"/>
    </row>
    <row r="719" spans="1:44" ht="31.15" customHeight="1" x14ac:dyDescent="0.3">
      <c r="A719" s="308"/>
      <c r="B719" s="311"/>
      <c r="C719" s="311"/>
      <c r="D719" s="172" t="s">
        <v>2</v>
      </c>
      <c r="E719" s="170">
        <f t="shared" si="1666"/>
        <v>0</v>
      </c>
      <c r="F719" s="170">
        <f t="shared" si="1664"/>
        <v>0</v>
      </c>
      <c r="G719" s="170" t="e">
        <f t="shared" si="1645"/>
        <v>#DIV/0!</v>
      </c>
      <c r="H719" s="169"/>
      <c r="I719" s="169"/>
      <c r="J719" s="174"/>
      <c r="K719" s="169"/>
      <c r="L719" s="169"/>
      <c r="M719" s="174"/>
      <c r="N719" s="169"/>
      <c r="O719" s="169"/>
      <c r="P719" s="174"/>
      <c r="Q719" s="169"/>
      <c r="R719" s="169"/>
      <c r="S719" s="174"/>
      <c r="T719" s="169"/>
      <c r="U719" s="169"/>
      <c r="V719" s="174"/>
      <c r="W719" s="169"/>
      <c r="X719" s="169"/>
      <c r="Y719" s="174"/>
      <c r="Z719" s="169"/>
      <c r="AA719" s="169"/>
      <c r="AB719" s="174"/>
      <c r="AC719" s="169"/>
      <c r="AD719" s="169"/>
      <c r="AE719" s="174"/>
      <c r="AF719" s="169"/>
      <c r="AG719" s="169"/>
      <c r="AH719" s="174"/>
      <c r="AI719" s="169"/>
      <c r="AJ719" s="169"/>
      <c r="AK719" s="174"/>
      <c r="AL719" s="169"/>
      <c r="AM719" s="169"/>
      <c r="AN719" s="174"/>
      <c r="AO719" s="169"/>
      <c r="AP719" s="169"/>
      <c r="AQ719" s="174"/>
      <c r="AR719" s="313"/>
    </row>
    <row r="720" spans="1:44" ht="21.8" customHeight="1" x14ac:dyDescent="0.3">
      <c r="A720" s="308"/>
      <c r="B720" s="311"/>
      <c r="C720" s="311"/>
      <c r="D720" s="192" t="s">
        <v>449</v>
      </c>
      <c r="E720" s="170">
        <f t="shared" si="1666"/>
        <v>65.88</v>
      </c>
      <c r="F720" s="170">
        <f t="shared" si="1664"/>
        <v>65.88</v>
      </c>
      <c r="G720" s="170">
        <f t="shared" si="1645"/>
        <v>100</v>
      </c>
      <c r="H720" s="169"/>
      <c r="I720" s="169"/>
      <c r="J720" s="174"/>
      <c r="K720" s="169"/>
      <c r="L720" s="169"/>
      <c r="M720" s="174"/>
      <c r="N720" s="169"/>
      <c r="O720" s="169"/>
      <c r="P720" s="174"/>
      <c r="Q720" s="169"/>
      <c r="R720" s="169"/>
      <c r="S720" s="174"/>
      <c r="T720" s="169"/>
      <c r="U720" s="169"/>
      <c r="V720" s="174"/>
      <c r="W720" s="169"/>
      <c r="X720" s="169"/>
      <c r="Y720" s="174"/>
      <c r="Z720" s="169"/>
      <c r="AA720" s="169"/>
      <c r="AB720" s="174"/>
      <c r="AC720" s="169"/>
      <c r="AD720" s="169"/>
      <c r="AE720" s="174"/>
      <c r="AF720" s="169"/>
      <c r="AG720" s="169"/>
      <c r="AH720" s="174"/>
      <c r="AI720" s="187"/>
      <c r="AJ720" s="169"/>
      <c r="AK720" s="174"/>
      <c r="AL720" s="187">
        <v>65.88</v>
      </c>
      <c r="AM720" s="187">
        <v>65.88</v>
      </c>
      <c r="AN720" s="174"/>
      <c r="AO720" s="169"/>
      <c r="AP720" s="169"/>
      <c r="AQ720" s="174"/>
      <c r="AR720" s="313"/>
    </row>
    <row r="721" spans="1:44" ht="30.05" customHeight="1" x14ac:dyDescent="0.25">
      <c r="A721" s="308"/>
      <c r="B721" s="311"/>
      <c r="C721" s="311"/>
      <c r="D721" s="173" t="s">
        <v>272</v>
      </c>
      <c r="E721" s="170">
        <f t="shared" si="1666"/>
        <v>0</v>
      </c>
      <c r="F721" s="170">
        <f t="shared" si="1664"/>
        <v>0</v>
      </c>
      <c r="G721" s="170" t="e">
        <f t="shared" si="1645"/>
        <v>#DIV/0!</v>
      </c>
      <c r="H721" s="169"/>
      <c r="I721" s="169"/>
      <c r="J721" s="174"/>
      <c r="K721" s="169"/>
      <c r="L721" s="169"/>
      <c r="M721" s="174"/>
      <c r="N721" s="169"/>
      <c r="O721" s="169"/>
      <c r="P721" s="174"/>
      <c r="Q721" s="169"/>
      <c r="R721" s="169"/>
      <c r="S721" s="174"/>
      <c r="T721" s="169"/>
      <c r="U721" s="169"/>
      <c r="V721" s="174"/>
      <c r="W721" s="169"/>
      <c r="X721" s="169"/>
      <c r="Y721" s="174"/>
      <c r="Z721" s="169"/>
      <c r="AA721" s="169"/>
      <c r="AB721" s="174"/>
      <c r="AC721" s="169"/>
      <c r="AD721" s="169"/>
      <c r="AE721" s="174"/>
      <c r="AF721" s="169"/>
      <c r="AG721" s="169"/>
      <c r="AH721" s="174"/>
      <c r="AI721" s="187"/>
      <c r="AJ721" s="169"/>
      <c r="AK721" s="174"/>
      <c r="AL721" s="187"/>
      <c r="AM721" s="169"/>
      <c r="AN721" s="174"/>
      <c r="AO721" s="169"/>
      <c r="AP721" s="169"/>
      <c r="AQ721" s="174"/>
      <c r="AR721" s="313"/>
    </row>
    <row r="722" spans="1:44" ht="30.05" customHeight="1" x14ac:dyDescent="0.3">
      <c r="A722" s="309"/>
      <c r="B722" s="312"/>
      <c r="C722" s="312"/>
      <c r="D722" s="192" t="s">
        <v>439</v>
      </c>
      <c r="E722" s="170">
        <f t="shared" si="1666"/>
        <v>0.67</v>
      </c>
      <c r="F722" s="170">
        <f t="shared" si="1664"/>
        <v>0.67</v>
      </c>
      <c r="G722" s="170">
        <f t="shared" si="1645"/>
        <v>100</v>
      </c>
      <c r="H722" s="169"/>
      <c r="I722" s="169"/>
      <c r="J722" s="174"/>
      <c r="K722" s="169"/>
      <c r="L722" s="169"/>
      <c r="M722" s="174"/>
      <c r="N722" s="169"/>
      <c r="O722" s="169"/>
      <c r="P722" s="174"/>
      <c r="Q722" s="169"/>
      <c r="R722" s="169"/>
      <c r="S722" s="174"/>
      <c r="T722" s="169"/>
      <c r="U722" s="169"/>
      <c r="V722" s="174"/>
      <c r="W722" s="169"/>
      <c r="X722" s="169"/>
      <c r="Y722" s="174"/>
      <c r="Z722" s="169"/>
      <c r="AA722" s="169"/>
      <c r="AB722" s="174"/>
      <c r="AC722" s="169"/>
      <c r="AD722" s="169"/>
      <c r="AE722" s="174"/>
      <c r="AF722" s="169"/>
      <c r="AG722" s="169"/>
      <c r="AH722" s="174"/>
      <c r="AI722" s="187"/>
      <c r="AJ722" s="169"/>
      <c r="AK722" s="174"/>
      <c r="AL722" s="187">
        <v>0.67</v>
      </c>
      <c r="AM722" s="187">
        <v>0.67</v>
      </c>
      <c r="AN722" s="174"/>
      <c r="AO722" s="169"/>
      <c r="AP722" s="169"/>
      <c r="AQ722" s="174"/>
      <c r="AR722" s="209"/>
    </row>
    <row r="723" spans="1:44" s="116" customFormat="1" ht="21.8" customHeight="1" x14ac:dyDescent="0.3">
      <c r="A723" s="307" t="s">
        <v>493</v>
      </c>
      <c r="B723" s="310" t="s">
        <v>504</v>
      </c>
      <c r="C723" s="310" t="s">
        <v>438</v>
      </c>
      <c r="D723" s="176" t="s">
        <v>41</v>
      </c>
      <c r="E723" s="170">
        <f t="shared" si="1666"/>
        <v>2043.6000000000001</v>
      </c>
      <c r="F723" s="170">
        <f t="shared" si="1664"/>
        <v>2043.6000000000001</v>
      </c>
      <c r="G723" s="170">
        <f t="shared" ref="G723:G740" si="1670">F723/E723*100</f>
        <v>100</v>
      </c>
      <c r="H723" s="170">
        <f>H724+H725+H726+H728</f>
        <v>0</v>
      </c>
      <c r="I723" s="170">
        <f t="shared" ref="I723:AP723" si="1671">I724+I725+I726+I728</f>
        <v>0</v>
      </c>
      <c r="J723" s="170">
        <f t="shared" si="1671"/>
        <v>0</v>
      </c>
      <c r="K723" s="170">
        <f t="shared" si="1671"/>
        <v>0</v>
      </c>
      <c r="L723" s="170">
        <f t="shared" si="1671"/>
        <v>0</v>
      </c>
      <c r="M723" s="170">
        <f t="shared" si="1671"/>
        <v>0</v>
      </c>
      <c r="N723" s="170">
        <f t="shared" si="1671"/>
        <v>0</v>
      </c>
      <c r="O723" s="170">
        <f t="shared" si="1671"/>
        <v>0</v>
      </c>
      <c r="P723" s="170">
        <f t="shared" si="1671"/>
        <v>0</v>
      </c>
      <c r="Q723" s="170">
        <f t="shared" si="1671"/>
        <v>0</v>
      </c>
      <c r="R723" s="170">
        <f t="shared" si="1671"/>
        <v>0</v>
      </c>
      <c r="S723" s="170">
        <f t="shared" si="1671"/>
        <v>0</v>
      </c>
      <c r="T723" s="170">
        <f t="shared" si="1671"/>
        <v>0</v>
      </c>
      <c r="U723" s="170">
        <f t="shared" si="1671"/>
        <v>0</v>
      </c>
      <c r="V723" s="170">
        <f t="shared" si="1671"/>
        <v>0</v>
      </c>
      <c r="W723" s="170">
        <f t="shared" si="1671"/>
        <v>0</v>
      </c>
      <c r="X723" s="170">
        <f t="shared" si="1671"/>
        <v>0</v>
      </c>
      <c r="Y723" s="170">
        <f t="shared" si="1671"/>
        <v>0</v>
      </c>
      <c r="Z723" s="170">
        <f t="shared" si="1671"/>
        <v>0</v>
      </c>
      <c r="AA723" s="170">
        <f t="shared" si="1671"/>
        <v>0</v>
      </c>
      <c r="AB723" s="170">
        <f t="shared" si="1671"/>
        <v>0</v>
      </c>
      <c r="AC723" s="170">
        <f t="shared" si="1671"/>
        <v>0</v>
      </c>
      <c r="AD723" s="170">
        <f t="shared" si="1671"/>
        <v>0</v>
      </c>
      <c r="AE723" s="170">
        <f t="shared" si="1671"/>
        <v>0</v>
      </c>
      <c r="AF723" s="170">
        <f t="shared" si="1671"/>
        <v>0</v>
      </c>
      <c r="AG723" s="170">
        <f t="shared" si="1671"/>
        <v>0</v>
      </c>
      <c r="AH723" s="170">
        <f t="shared" si="1671"/>
        <v>0</v>
      </c>
      <c r="AI723" s="170">
        <f t="shared" si="1671"/>
        <v>2043.6000000000001</v>
      </c>
      <c r="AJ723" s="170">
        <f t="shared" si="1671"/>
        <v>2043.6000000000001</v>
      </c>
      <c r="AK723" s="170">
        <f t="shared" si="1671"/>
        <v>0</v>
      </c>
      <c r="AL723" s="170">
        <f t="shared" si="1671"/>
        <v>0</v>
      </c>
      <c r="AM723" s="170">
        <f t="shared" si="1671"/>
        <v>0</v>
      </c>
      <c r="AN723" s="170">
        <f t="shared" si="1671"/>
        <v>0</v>
      </c>
      <c r="AO723" s="170">
        <f t="shared" si="1671"/>
        <v>0</v>
      </c>
      <c r="AP723" s="170">
        <f t="shared" si="1671"/>
        <v>0</v>
      </c>
      <c r="AQ723" s="170">
        <f>AQ724+AQ725+AQ726+AQ728</f>
        <v>0</v>
      </c>
      <c r="AR723" s="313"/>
    </row>
    <row r="724" spans="1:44" x14ac:dyDescent="0.3">
      <c r="A724" s="308"/>
      <c r="B724" s="311"/>
      <c r="C724" s="311"/>
      <c r="D724" s="172" t="s">
        <v>37</v>
      </c>
      <c r="E724" s="170">
        <f t="shared" si="1666"/>
        <v>0</v>
      </c>
      <c r="F724" s="170">
        <f t="shared" si="1664"/>
        <v>0</v>
      </c>
      <c r="G724" s="170" t="e">
        <f t="shared" si="1670"/>
        <v>#DIV/0!</v>
      </c>
      <c r="H724" s="169"/>
      <c r="I724" s="169"/>
      <c r="J724" s="174"/>
      <c r="K724" s="169"/>
      <c r="L724" s="169"/>
      <c r="M724" s="174"/>
      <c r="N724" s="169"/>
      <c r="O724" s="169"/>
      <c r="P724" s="174"/>
      <c r="Q724" s="169"/>
      <c r="R724" s="169"/>
      <c r="S724" s="174"/>
      <c r="T724" s="169"/>
      <c r="U724" s="169"/>
      <c r="V724" s="174"/>
      <c r="W724" s="169"/>
      <c r="X724" s="169"/>
      <c r="Y724" s="174"/>
      <c r="Z724" s="169"/>
      <c r="AA724" s="169"/>
      <c r="AB724" s="174"/>
      <c r="AC724" s="169"/>
      <c r="AD724" s="169"/>
      <c r="AE724" s="174"/>
      <c r="AF724" s="169"/>
      <c r="AG724" s="169"/>
      <c r="AH724" s="174"/>
      <c r="AI724" s="169"/>
      <c r="AJ724" s="169"/>
      <c r="AK724" s="169"/>
      <c r="AL724" s="169"/>
      <c r="AM724" s="169"/>
      <c r="AN724" s="174"/>
      <c r="AO724" s="169"/>
      <c r="AP724" s="169"/>
      <c r="AQ724" s="174"/>
      <c r="AR724" s="313"/>
    </row>
    <row r="725" spans="1:44" ht="31.15" customHeight="1" x14ac:dyDescent="0.3">
      <c r="A725" s="308"/>
      <c r="B725" s="311"/>
      <c r="C725" s="311"/>
      <c r="D725" s="172" t="s">
        <v>2</v>
      </c>
      <c r="E725" s="170">
        <f t="shared" si="1666"/>
        <v>0</v>
      </c>
      <c r="F725" s="170">
        <f t="shared" si="1664"/>
        <v>0</v>
      </c>
      <c r="G725" s="170" t="e">
        <f t="shared" si="1670"/>
        <v>#DIV/0!</v>
      </c>
      <c r="H725" s="169"/>
      <c r="I725" s="169"/>
      <c r="J725" s="174"/>
      <c r="K725" s="169"/>
      <c r="L725" s="169"/>
      <c r="M725" s="174"/>
      <c r="N725" s="169"/>
      <c r="O725" s="169"/>
      <c r="P725" s="174"/>
      <c r="Q725" s="169"/>
      <c r="R725" s="169"/>
      <c r="S725" s="174"/>
      <c r="T725" s="169"/>
      <c r="U725" s="169"/>
      <c r="V725" s="174"/>
      <c r="W725" s="169"/>
      <c r="X725" s="169"/>
      <c r="Y725" s="174"/>
      <c r="Z725" s="169"/>
      <c r="AA725" s="169"/>
      <c r="AB725" s="174"/>
      <c r="AC725" s="169"/>
      <c r="AD725" s="169"/>
      <c r="AE725" s="174"/>
      <c r="AF725" s="169"/>
      <c r="AG725" s="169"/>
      <c r="AH725" s="174"/>
      <c r="AI725" s="169"/>
      <c r="AJ725" s="169"/>
      <c r="AK725" s="174"/>
      <c r="AL725" s="169"/>
      <c r="AM725" s="169"/>
      <c r="AN725" s="174"/>
      <c r="AO725" s="169"/>
      <c r="AP725" s="169"/>
      <c r="AQ725" s="174"/>
      <c r="AR725" s="313"/>
    </row>
    <row r="726" spans="1:44" ht="21.8" customHeight="1" x14ac:dyDescent="0.3">
      <c r="A726" s="308"/>
      <c r="B726" s="311"/>
      <c r="C726" s="311"/>
      <c r="D726" s="192" t="s">
        <v>449</v>
      </c>
      <c r="E726" s="170">
        <f t="shared" si="1666"/>
        <v>2023.16</v>
      </c>
      <c r="F726" s="170">
        <f t="shared" si="1664"/>
        <v>2023.16</v>
      </c>
      <c r="G726" s="170">
        <f t="shared" si="1670"/>
        <v>100</v>
      </c>
      <c r="H726" s="169"/>
      <c r="I726" s="169"/>
      <c r="J726" s="174"/>
      <c r="K726" s="169"/>
      <c r="L726" s="169"/>
      <c r="M726" s="174"/>
      <c r="N726" s="169"/>
      <c r="O726" s="169"/>
      <c r="P726" s="174"/>
      <c r="Q726" s="169"/>
      <c r="R726" s="169"/>
      <c r="S726" s="174"/>
      <c r="T726" s="169"/>
      <c r="U726" s="169"/>
      <c r="V726" s="174"/>
      <c r="W726" s="169"/>
      <c r="X726" s="169"/>
      <c r="Y726" s="174"/>
      <c r="Z726" s="169"/>
      <c r="AA726" s="169"/>
      <c r="AB726" s="174"/>
      <c r="AC726" s="169"/>
      <c r="AD726" s="169"/>
      <c r="AE726" s="174"/>
      <c r="AF726" s="169"/>
      <c r="AG726" s="169"/>
      <c r="AH726" s="174"/>
      <c r="AI726" s="187">
        <v>2023.16</v>
      </c>
      <c r="AJ726" s="187">
        <v>2023.16</v>
      </c>
      <c r="AK726" s="174"/>
      <c r="AL726" s="169"/>
      <c r="AM726" s="169"/>
      <c r="AN726" s="174"/>
      <c r="AO726" s="169"/>
      <c r="AP726" s="169"/>
      <c r="AQ726" s="174"/>
      <c r="AR726" s="313"/>
    </row>
    <row r="727" spans="1:44" ht="30.05" customHeight="1" x14ac:dyDescent="0.25">
      <c r="A727" s="308"/>
      <c r="B727" s="311"/>
      <c r="C727" s="311"/>
      <c r="D727" s="173" t="s">
        <v>272</v>
      </c>
      <c r="E727" s="170">
        <f t="shared" si="1666"/>
        <v>0</v>
      </c>
      <c r="F727" s="170">
        <f t="shared" si="1664"/>
        <v>0</v>
      </c>
      <c r="G727" s="170" t="e">
        <f t="shared" si="1670"/>
        <v>#DIV/0!</v>
      </c>
      <c r="H727" s="169"/>
      <c r="I727" s="169"/>
      <c r="J727" s="174"/>
      <c r="K727" s="169"/>
      <c r="L727" s="169"/>
      <c r="M727" s="174"/>
      <c r="N727" s="169"/>
      <c r="O727" s="169"/>
      <c r="P727" s="174"/>
      <c r="Q727" s="169"/>
      <c r="R727" s="169"/>
      <c r="S727" s="174"/>
      <c r="T727" s="169"/>
      <c r="U727" s="169"/>
      <c r="V727" s="174"/>
      <c r="W727" s="169"/>
      <c r="X727" s="169"/>
      <c r="Y727" s="174"/>
      <c r="Z727" s="169"/>
      <c r="AA727" s="169"/>
      <c r="AB727" s="174"/>
      <c r="AC727" s="169"/>
      <c r="AD727" s="169"/>
      <c r="AE727" s="174"/>
      <c r="AF727" s="169"/>
      <c r="AG727" s="169"/>
      <c r="AH727" s="174"/>
      <c r="AI727" s="187"/>
      <c r="AJ727" s="187"/>
      <c r="AK727" s="174"/>
      <c r="AL727" s="169"/>
      <c r="AM727" s="169"/>
      <c r="AN727" s="174"/>
      <c r="AO727" s="169"/>
      <c r="AP727" s="169"/>
      <c r="AQ727" s="174"/>
      <c r="AR727" s="313"/>
    </row>
    <row r="728" spans="1:44" ht="30.05" customHeight="1" x14ac:dyDescent="0.3">
      <c r="A728" s="309"/>
      <c r="B728" s="312"/>
      <c r="C728" s="312"/>
      <c r="D728" s="192" t="s">
        <v>439</v>
      </c>
      <c r="E728" s="170">
        <f t="shared" si="1666"/>
        <v>20.440000000000001</v>
      </c>
      <c r="F728" s="170">
        <f t="shared" si="1664"/>
        <v>20.440000000000001</v>
      </c>
      <c r="G728" s="170">
        <f t="shared" si="1670"/>
        <v>100</v>
      </c>
      <c r="H728" s="169"/>
      <c r="I728" s="169"/>
      <c r="J728" s="174"/>
      <c r="K728" s="169"/>
      <c r="L728" s="169"/>
      <c r="M728" s="174"/>
      <c r="N728" s="169"/>
      <c r="O728" s="169"/>
      <c r="P728" s="174"/>
      <c r="Q728" s="169"/>
      <c r="R728" s="169"/>
      <c r="S728" s="174"/>
      <c r="T728" s="169"/>
      <c r="U728" s="169"/>
      <c r="V728" s="174"/>
      <c r="W728" s="169"/>
      <c r="X728" s="169"/>
      <c r="Y728" s="174"/>
      <c r="Z728" s="169"/>
      <c r="AA728" s="169"/>
      <c r="AB728" s="174"/>
      <c r="AC728" s="169"/>
      <c r="AD728" s="169"/>
      <c r="AE728" s="174"/>
      <c r="AF728" s="169"/>
      <c r="AG728" s="169"/>
      <c r="AH728" s="174"/>
      <c r="AI728" s="187">
        <v>20.440000000000001</v>
      </c>
      <c r="AJ728" s="187">
        <v>20.440000000000001</v>
      </c>
      <c r="AK728" s="174"/>
      <c r="AL728" s="169"/>
      <c r="AM728" s="169"/>
      <c r="AN728" s="174"/>
      <c r="AO728" s="169"/>
      <c r="AP728" s="169"/>
      <c r="AQ728" s="174"/>
      <c r="AR728" s="212"/>
    </row>
    <row r="729" spans="1:44" s="116" customFormat="1" ht="21.8" customHeight="1" x14ac:dyDescent="0.3">
      <c r="A729" s="307" t="s">
        <v>494</v>
      </c>
      <c r="B729" s="310" t="s">
        <v>505</v>
      </c>
      <c r="C729" s="310" t="s">
        <v>438</v>
      </c>
      <c r="D729" s="176" t="s">
        <v>41</v>
      </c>
      <c r="E729" s="170">
        <f t="shared" si="1666"/>
        <v>32.299999999999997</v>
      </c>
      <c r="F729" s="170">
        <f t="shared" si="1664"/>
        <v>32.299999999999997</v>
      </c>
      <c r="G729" s="170">
        <f t="shared" si="1670"/>
        <v>100</v>
      </c>
      <c r="H729" s="170">
        <f>H730+H731+H732+H734</f>
        <v>0</v>
      </c>
      <c r="I729" s="170">
        <f t="shared" ref="I729:AP729" si="1672">I730+I731+I732+I734</f>
        <v>0</v>
      </c>
      <c r="J729" s="170">
        <f t="shared" si="1672"/>
        <v>0</v>
      </c>
      <c r="K729" s="170">
        <f t="shared" si="1672"/>
        <v>0</v>
      </c>
      <c r="L729" s="170">
        <f t="shared" si="1672"/>
        <v>0</v>
      </c>
      <c r="M729" s="170">
        <f t="shared" si="1672"/>
        <v>0</v>
      </c>
      <c r="N729" s="170">
        <f t="shared" si="1672"/>
        <v>0</v>
      </c>
      <c r="O729" s="170">
        <f t="shared" si="1672"/>
        <v>0</v>
      </c>
      <c r="P729" s="170">
        <f t="shared" si="1672"/>
        <v>0</v>
      </c>
      <c r="Q729" s="170">
        <f t="shared" si="1672"/>
        <v>0</v>
      </c>
      <c r="R729" s="170">
        <f t="shared" si="1672"/>
        <v>0</v>
      </c>
      <c r="S729" s="170">
        <f t="shared" si="1672"/>
        <v>0</v>
      </c>
      <c r="T729" s="170">
        <f t="shared" si="1672"/>
        <v>0</v>
      </c>
      <c r="U729" s="170">
        <f t="shared" si="1672"/>
        <v>0</v>
      </c>
      <c r="V729" s="170">
        <f t="shared" si="1672"/>
        <v>0</v>
      </c>
      <c r="W729" s="170">
        <f t="shared" si="1672"/>
        <v>0</v>
      </c>
      <c r="X729" s="170">
        <f t="shared" si="1672"/>
        <v>0</v>
      </c>
      <c r="Y729" s="170">
        <f t="shared" si="1672"/>
        <v>0</v>
      </c>
      <c r="Z729" s="170">
        <f t="shared" si="1672"/>
        <v>0</v>
      </c>
      <c r="AA729" s="170">
        <f t="shared" si="1672"/>
        <v>0</v>
      </c>
      <c r="AB729" s="170">
        <f t="shared" si="1672"/>
        <v>0</v>
      </c>
      <c r="AC729" s="170">
        <f t="shared" si="1672"/>
        <v>0</v>
      </c>
      <c r="AD729" s="170">
        <f t="shared" si="1672"/>
        <v>0</v>
      </c>
      <c r="AE729" s="170">
        <f t="shared" si="1672"/>
        <v>0</v>
      </c>
      <c r="AF729" s="170">
        <f t="shared" si="1672"/>
        <v>32.299999999999997</v>
      </c>
      <c r="AG729" s="170">
        <f t="shared" si="1672"/>
        <v>32.299999999999997</v>
      </c>
      <c r="AH729" s="170">
        <f t="shared" si="1672"/>
        <v>0</v>
      </c>
      <c r="AI729" s="170">
        <f t="shared" si="1672"/>
        <v>0</v>
      </c>
      <c r="AJ729" s="170">
        <f t="shared" si="1672"/>
        <v>0</v>
      </c>
      <c r="AK729" s="170">
        <f t="shared" si="1672"/>
        <v>0</v>
      </c>
      <c r="AL729" s="170">
        <f t="shared" si="1672"/>
        <v>0</v>
      </c>
      <c r="AM729" s="170">
        <f t="shared" si="1672"/>
        <v>0</v>
      </c>
      <c r="AN729" s="170">
        <f t="shared" si="1672"/>
        <v>0</v>
      </c>
      <c r="AO729" s="170">
        <f t="shared" si="1672"/>
        <v>0</v>
      </c>
      <c r="AP729" s="170">
        <f t="shared" si="1672"/>
        <v>0</v>
      </c>
      <c r="AQ729" s="170">
        <f>AQ730+AQ731+AQ732+AQ734</f>
        <v>0</v>
      </c>
      <c r="AR729" s="313"/>
    </row>
    <row r="730" spans="1:44" x14ac:dyDescent="0.3">
      <c r="A730" s="308"/>
      <c r="B730" s="311"/>
      <c r="C730" s="311"/>
      <c r="D730" s="172" t="s">
        <v>37</v>
      </c>
      <c r="E730" s="170">
        <f t="shared" si="1666"/>
        <v>0</v>
      </c>
      <c r="F730" s="170">
        <f t="shared" si="1664"/>
        <v>0</v>
      </c>
      <c r="G730" s="170" t="e">
        <f t="shared" si="1670"/>
        <v>#DIV/0!</v>
      </c>
      <c r="H730" s="169"/>
      <c r="I730" s="169"/>
      <c r="J730" s="174"/>
      <c r="K730" s="169"/>
      <c r="L730" s="169"/>
      <c r="M730" s="174"/>
      <c r="N730" s="169"/>
      <c r="O730" s="169"/>
      <c r="P730" s="174"/>
      <c r="Q730" s="169"/>
      <c r="R730" s="169"/>
      <c r="S730" s="174"/>
      <c r="T730" s="169"/>
      <c r="U730" s="169"/>
      <c r="V730" s="174"/>
      <c r="W730" s="169"/>
      <c r="X730" s="169"/>
      <c r="Y730" s="174"/>
      <c r="Z730" s="169"/>
      <c r="AA730" s="169"/>
      <c r="AB730" s="174"/>
      <c r="AC730" s="169"/>
      <c r="AD730" s="169"/>
      <c r="AE730" s="174"/>
      <c r="AF730" s="169"/>
      <c r="AG730" s="169"/>
      <c r="AH730" s="174"/>
      <c r="AI730" s="169"/>
      <c r="AJ730" s="169"/>
      <c r="AK730" s="169"/>
      <c r="AL730" s="169"/>
      <c r="AM730" s="169"/>
      <c r="AN730" s="174"/>
      <c r="AO730" s="169"/>
      <c r="AP730" s="169"/>
      <c r="AQ730" s="174"/>
      <c r="AR730" s="313"/>
    </row>
    <row r="731" spans="1:44" ht="31.15" customHeight="1" x14ac:dyDescent="0.3">
      <c r="A731" s="308"/>
      <c r="B731" s="311"/>
      <c r="C731" s="311"/>
      <c r="D731" s="172" t="s">
        <v>2</v>
      </c>
      <c r="E731" s="170">
        <f t="shared" si="1666"/>
        <v>0</v>
      </c>
      <c r="F731" s="170">
        <f t="shared" si="1664"/>
        <v>0</v>
      </c>
      <c r="G731" s="170" t="e">
        <f t="shared" si="1670"/>
        <v>#DIV/0!</v>
      </c>
      <c r="H731" s="169"/>
      <c r="I731" s="169"/>
      <c r="J731" s="174"/>
      <c r="K731" s="169"/>
      <c r="L731" s="169"/>
      <c r="M731" s="174"/>
      <c r="N731" s="169"/>
      <c r="O731" s="169"/>
      <c r="P731" s="174"/>
      <c r="Q731" s="169"/>
      <c r="R731" s="169"/>
      <c r="S731" s="174"/>
      <c r="T731" s="169"/>
      <c r="U731" s="169"/>
      <c r="V731" s="174"/>
      <c r="W731" s="169"/>
      <c r="X731" s="169"/>
      <c r="Y731" s="174"/>
      <c r="Z731" s="169"/>
      <c r="AA731" s="169"/>
      <c r="AB731" s="174"/>
      <c r="AC731" s="169"/>
      <c r="AD731" s="169"/>
      <c r="AE731" s="174"/>
      <c r="AF731" s="169"/>
      <c r="AG731" s="169"/>
      <c r="AH731" s="174"/>
      <c r="AI731" s="169"/>
      <c r="AJ731" s="169"/>
      <c r="AK731" s="174"/>
      <c r="AL731" s="169"/>
      <c r="AM731" s="169"/>
      <c r="AN731" s="174"/>
      <c r="AO731" s="169"/>
      <c r="AP731" s="169"/>
      <c r="AQ731" s="174"/>
      <c r="AR731" s="313"/>
    </row>
    <row r="732" spans="1:44" ht="21.8" customHeight="1" x14ac:dyDescent="0.3">
      <c r="A732" s="308"/>
      <c r="B732" s="311"/>
      <c r="C732" s="311"/>
      <c r="D732" s="192" t="s">
        <v>449</v>
      </c>
      <c r="E732" s="170">
        <f t="shared" si="1666"/>
        <v>31.98</v>
      </c>
      <c r="F732" s="170">
        <f t="shared" si="1664"/>
        <v>31.98</v>
      </c>
      <c r="G732" s="170">
        <f t="shared" si="1670"/>
        <v>100</v>
      </c>
      <c r="H732" s="169"/>
      <c r="I732" s="169"/>
      <c r="J732" s="174"/>
      <c r="K732" s="169"/>
      <c r="L732" s="169"/>
      <c r="M732" s="174"/>
      <c r="N732" s="169"/>
      <c r="O732" s="169"/>
      <c r="P732" s="174"/>
      <c r="Q732" s="169"/>
      <c r="R732" s="169"/>
      <c r="S732" s="174"/>
      <c r="T732" s="169"/>
      <c r="U732" s="169"/>
      <c r="V732" s="174"/>
      <c r="W732" s="169"/>
      <c r="X732" s="169"/>
      <c r="Y732" s="174"/>
      <c r="Z732" s="169"/>
      <c r="AA732" s="169"/>
      <c r="AB732" s="174"/>
      <c r="AC732" s="169"/>
      <c r="AD732" s="169"/>
      <c r="AE732" s="174"/>
      <c r="AF732" s="187">
        <v>31.98</v>
      </c>
      <c r="AG732" s="187">
        <v>31.98</v>
      </c>
      <c r="AH732" s="174"/>
      <c r="AI732" s="187"/>
      <c r="AJ732" s="169"/>
      <c r="AK732" s="174"/>
      <c r="AL732" s="169"/>
      <c r="AM732" s="169"/>
      <c r="AN732" s="174"/>
      <c r="AO732" s="169"/>
      <c r="AP732" s="169"/>
      <c r="AQ732" s="174"/>
      <c r="AR732" s="313"/>
    </row>
    <row r="733" spans="1:44" ht="30.05" customHeight="1" x14ac:dyDescent="0.25">
      <c r="A733" s="308"/>
      <c r="B733" s="311"/>
      <c r="C733" s="311"/>
      <c r="D733" s="173" t="s">
        <v>272</v>
      </c>
      <c r="E733" s="170">
        <f t="shared" si="1666"/>
        <v>0</v>
      </c>
      <c r="F733" s="170">
        <f t="shared" si="1664"/>
        <v>0</v>
      </c>
      <c r="G733" s="170" t="e">
        <f t="shared" si="1670"/>
        <v>#DIV/0!</v>
      </c>
      <c r="H733" s="169"/>
      <c r="I733" s="169"/>
      <c r="J733" s="174"/>
      <c r="K733" s="169"/>
      <c r="L733" s="169"/>
      <c r="M733" s="174"/>
      <c r="N733" s="169"/>
      <c r="O733" s="169"/>
      <c r="P733" s="174"/>
      <c r="Q733" s="169"/>
      <c r="R733" s="169"/>
      <c r="S733" s="174"/>
      <c r="T733" s="169"/>
      <c r="U733" s="169"/>
      <c r="V733" s="174"/>
      <c r="W733" s="169"/>
      <c r="X733" s="169"/>
      <c r="Y733" s="174"/>
      <c r="Z733" s="169"/>
      <c r="AA733" s="169"/>
      <c r="AB733" s="174"/>
      <c r="AC733" s="169"/>
      <c r="AD733" s="169"/>
      <c r="AE733" s="174"/>
      <c r="AF733" s="187"/>
      <c r="AG733" s="187"/>
      <c r="AH733" s="174"/>
      <c r="AI733" s="187"/>
      <c r="AJ733" s="169"/>
      <c r="AK733" s="174"/>
      <c r="AL733" s="169"/>
      <c r="AM733" s="169"/>
      <c r="AN733" s="174"/>
      <c r="AO733" s="169"/>
      <c r="AP733" s="169"/>
      <c r="AQ733" s="174"/>
      <c r="AR733" s="313"/>
    </row>
    <row r="734" spans="1:44" ht="30.05" customHeight="1" x14ac:dyDescent="0.3">
      <c r="A734" s="309"/>
      <c r="B734" s="312"/>
      <c r="C734" s="312"/>
      <c r="D734" s="192" t="s">
        <v>439</v>
      </c>
      <c r="E734" s="170">
        <f t="shared" si="1666"/>
        <v>0.32</v>
      </c>
      <c r="F734" s="170">
        <f t="shared" si="1664"/>
        <v>0.32</v>
      </c>
      <c r="G734" s="170">
        <f t="shared" si="1670"/>
        <v>100</v>
      </c>
      <c r="H734" s="169"/>
      <c r="I734" s="169"/>
      <c r="J734" s="174"/>
      <c r="K734" s="169"/>
      <c r="L734" s="169"/>
      <c r="M734" s="174"/>
      <c r="N734" s="169"/>
      <c r="O734" s="169"/>
      <c r="P734" s="174"/>
      <c r="Q734" s="169"/>
      <c r="R734" s="169"/>
      <c r="S734" s="174"/>
      <c r="T734" s="169"/>
      <c r="U734" s="169"/>
      <c r="V734" s="174"/>
      <c r="W734" s="169"/>
      <c r="X734" s="169"/>
      <c r="Y734" s="174"/>
      <c r="Z734" s="169"/>
      <c r="AA734" s="169"/>
      <c r="AB734" s="174"/>
      <c r="AC734" s="169"/>
      <c r="AD734" s="169"/>
      <c r="AE734" s="174"/>
      <c r="AF734" s="187">
        <v>0.32</v>
      </c>
      <c r="AG734" s="187">
        <v>0.32</v>
      </c>
      <c r="AH734" s="174"/>
      <c r="AI734" s="187"/>
      <c r="AJ734" s="169"/>
      <c r="AK734" s="174"/>
      <c r="AL734" s="169"/>
      <c r="AM734" s="169"/>
      <c r="AN734" s="174"/>
      <c r="AO734" s="169"/>
      <c r="AP734" s="169"/>
      <c r="AQ734" s="174"/>
      <c r="AR734" s="212"/>
    </row>
    <row r="735" spans="1:44" s="116" customFormat="1" ht="21.8" customHeight="1" x14ac:dyDescent="0.3">
      <c r="A735" s="307" t="s">
        <v>495</v>
      </c>
      <c r="B735" s="310" t="s">
        <v>506</v>
      </c>
      <c r="C735" s="310" t="s">
        <v>438</v>
      </c>
      <c r="D735" s="176" t="s">
        <v>41</v>
      </c>
      <c r="E735" s="170">
        <f t="shared" si="1666"/>
        <v>198.42</v>
      </c>
      <c r="F735" s="170">
        <f t="shared" si="1664"/>
        <v>198.42</v>
      </c>
      <c r="G735" s="170">
        <f t="shared" si="1670"/>
        <v>100</v>
      </c>
      <c r="H735" s="170">
        <f>H736+H737+H738+H740</f>
        <v>0</v>
      </c>
      <c r="I735" s="170">
        <f t="shared" ref="I735:AP735" si="1673">I736+I737+I738+I740</f>
        <v>0</v>
      </c>
      <c r="J735" s="170">
        <f t="shared" si="1673"/>
        <v>0</v>
      </c>
      <c r="K735" s="170">
        <f t="shared" si="1673"/>
        <v>0</v>
      </c>
      <c r="L735" s="170">
        <f t="shared" si="1673"/>
        <v>0</v>
      </c>
      <c r="M735" s="170">
        <f t="shared" si="1673"/>
        <v>0</v>
      </c>
      <c r="N735" s="170">
        <f t="shared" si="1673"/>
        <v>0</v>
      </c>
      <c r="O735" s="170">
        <f t="shared" si="1673"/>
        <v>0</v>
      </c>
      <c r="P735" s="170">
        <f t="shared" si="1673"/>
        <v>0</v>
      </c>
      <c r="Q735" s="170">
        <f t="shared" si="1673"/>
        <v>0</v>
      </c>
      <c r="R735" s="170">
        <f t="shared" si="1673"/>
        <v>0</v>
      </c>
      <c r="S735" s="170">
        <f t="shared" si="1673"/>
        <v>0</v>
      </c>
      <c r="T735" s="170">
        <f t="shared" si="1673"/>
        <v>0</v>
      </c>
      <c r="U735" s="170">
        <f t="shared" si="1673"/>
        <v>0</v>
      </c>
      <c r="V735" s="170">
        <f t="shared" si="1673"/>
        <v>0</v>
      </c>
      <c r="W735" s="170">
        <f t="shared" si="1673"/>
        <v>0</v>
      </c>
      <c r="X735" s="170">
        <f t="shared" si="1673"/>
        <v>0</v>
      </c>
      <c r="Y735" s="170">
        <f t="shared" si="1673"/>
        <v>0</v>
      </c>
      <c r="Z735" s="170">
        <f t="shared" si="1673"/>
        <v>0</v>
      </c>
      <c r="AA735" s="170">
        <f t="shared" si="1673"/>
        <v>0</v>
      </c>
      <c r="AB735" s="170">
        <f t="shared" si="1673"/>
        <v>0</v>
      </c>
      <c r="AC735" s="170">
        <f t="shared" si="1673"/>
        <v>0</v>
      </c>
      <c r="AD735" s="170">
        <f t="shared" si="1673"/>
        <v>0</v>
      </c>
      <c r="AE735" s="170">
        <f t="shared" si="1673"/>
        <v>0</v>
      </c>
      <c r="AF735" s="170">
        <f t="shared" si="1673"/>
        <v>198.42</v>
      </c>
      <c r="AG735" s="170">
        <f t="shared" si="1673"/>
        <v>198.42</v>
      </c>
      <c r="AH735" s="170">
        <f t="shared" si="1673"/>
        <v>0</v>
      </c>
      <c r="AI735" s="170">
        <f t="shared" si="1673"/>
        <v>0</v>
      </c>
      <c r="AJ735" s="170">
        <f t="shared" si="1673"/>
        <v>0</v>
      </c>
      <c r="AK735" s="170">
        <f t="shared" si="1673"/>
        <v>0</v>
      </c>
      <c r="AL735" s="170">
        <f t="shared" si="1673"/>
        <v>0</v>
      </c>
      <c r="AM735" s="170">
        <f t="shared" si="1673"/>
        <v>0</v>
      </c>
      <c r="AN735" s="170">
        <f t="shared" si="1673"/>
        <v>0</v>
      </c>
      <c r="AO735" s="170">
        <f t="shared" si="1673"/>
        <v>0</v>
      </c>
      <c r="AP735" s="170">
        <f t="shared" si="1673"/>
        <v>0</v>
      </c>
      <c r="AQ735" s="170">
        <f>AQ736+AQ737+AQ738+AQ740</f>
        <v>0</v>
      </c>
      <c r="AR735" s="313"/>
    </row>
    <row r="736" spans="1:44" x14ac:dyDescent="0.3">
      <c r="A736" s="308"/>
      <c r="B736" s="311"/>
      <c r="C736" s="311"/>
      <c r="D736" s="172" t="s">
        <v>37</v>
      </c>
      <c r="E736" s="170">
        <f t="shared" si="1666"/>
        <v>0</v>
      </c>
      <c r="F736" s="170">
        <f t="shared" si="1664"/>
        <v>0</v>
      </c>
      <c r="G736" s="170" t="e">
        <f t="shared" si="1670"/>
        <v>#DIV/0!</v>
      </c>
      <c r="H736" s="169"/>
      <c r="I736" s="169"/>
      <c r="J736" s="174"/>
      <c r="K736" s="169"/>
      <c r="L736" s="169"/>
      <c r="M736" s="174"/>
      <c r="N736" s="169"/>
      <c r="O736" s="169"/>
      <c r="P736" s="174"/>
      <c r="Q736" s="169"/>
      <c r="R736" s="169"/>
      <c r="S736" s="174"/>
      <c r="T736" s="169"/>
      <c r="U736" s="169"/>
      <c r="V736" s="174"/>
      <c r="W736" s="169"/>
      <c r="X736" s="169"/>
      <c r="Y736" s="174"/>
      <c r="Z736" s="169"/>
      <c r="AA736" s="169"/>
      <c r="AB736" s="174"/>
      <c r="AC736" s="169"/>
      <c r="AD736" s="169"/>
      <c r="AE736" s="174"/>
      <c r="AF736" s="169"/>
      <c r="AG736" s="169"/>
      <c r="AH736" s="174"/>
      <c r="AI736" s="169"/>
      <c r="AJ736" s="169"/>
      <c r="AK736" s="169"/>
      <c r="AL736" s="169"/>
      <c r="AM736" s="169"/>
      <c r="AN736" s="174"/>
      <c r="AO736" s="169"/>
      <c r="AP736" s="169"/>
      <c r="AQ736" s="174"/>
      <c r="AR736" s="313"/>
    </row>
    <row r="737" spans="1:44" ht="31.15" customHeight="1" x14ac:dyDescent="0.3">
      <c r="A737" s="308"/>
      <c r="B737" s="311"/>
      <c r="C737" s="311"/>
      <c r="D737" s="172" t="s">
        <v>2</v>
      </c>
      <c r="E737" s="170">
        <f t="shared" si="1666"/>
        <v>0</v>
      </c>
      <c r="F737" s="170">
        <f t="shared" si="1664"/>
        <v>0</v>
      </c>
      <c r="G737" s="170" t="e">
        <f t="shared" si="1670"/>
        <v>#DIV/0!</v>
      </c>
      <c r="H737" s="169"/>
      <c r="I737" s="169"/>
      <c r="J737" s="174"/>
      <c r="K737" s="169"/>
      <c r="L737" s="169"/>
      <c r="M737" s="174"/>
      <c r="N737" s="169"/>
      <c r="O737" s="169"/>
      <c r="P737" s="174"/>
      <c r="Q737" s="169"/>
      <c r="R737" s="169"/>
      <c r="S737" s="174"/>
      <c r="T737" s="169"/>
      <c r="U737" s="169"/>
      <c r="V737" s="174"/>
      <c r="W737" s="169"/>
      <c r="X737" s="169"/>
      <c r="Y737" s="174"/>
      <c r="Z737" s="169"/>
      <c r="AA737" s="169"/>
      <c r="AB737" s="174"/>
      <c r="AC737" s="169"/>
      <c r="AD737" s="169"/>
      <c r="AE737" s="174"/>
      <c r="AF737" s="169"/>
      <c r="AG737" s="169"/>
      <c r="AH737" s="174"/>
      <c r="AI737" s="169"/>
      <c r="AJ737" s="169"/>
      <c r="AK737" s="174"/>
      <c r="AL737" s="169"/>
      <c r="AM737" s="169"/>
      <c r="AN737" s="174"/>
      <c r="AO737" s="169"/>
      <c r="AP737" s="169"/>
      <c r="AQ737" s="174"/>
      <c r="AR737" s="313"/>
    </row>
    <row r="738" spans="1:44" ht="21.8" customHeight="1" x14ac:dyDescent="0.3">
      <c r="A738" s="308"/>
      <c r="B738" s="311"/>
      <c r="C738" s="311"/>
      <c r="D738" s="192" t="s">
        <v>449</v>
      </c>
      <c r="E738" s="170">
        <f t="shared" si="1666"/>
        <v>196.44</v>
      </c>
      <c r="F738" s="170">
        <f t="shared" si="1664"/>
        <v>196.44</v>
      </c>
      <c r="G738" s="170">
        <f t="shared" si="1670"/>
        <v>100</v>
      </c>
      <c r="H738" s="169"/>
      <c r="I738" s="169"/>
      <c r="J738" s="174"/>
      <c r="K738" s="169"/>
      <c r="L738" s="169"/>
      <c r="M738" s="174"/>
      <c r="N738" s="169"/>
      <c r="O738" s="169"/>
      <c r="P738" s="174"/>
      <c r="Q738" s="169"/>
      <c r="R738" s="169"/>
      <c r="S738" s="174"/>
      <c r="T738" s="169"/>
      <c r="U738" s="169"/>
      <c r="V738" s="174"/>
      <c r="W738" s="169"/>
      <c r="X738" s="169"/>
      <c r="Y738" s="174"/>
      <c r="Z738" s="169"/>
      <c r="AA738" s="169"/>
      <c r="AB738" s="174"/>
      <c r="AC738" s="169"/>
      <c r="AD738" s="169"/>
      <c r="AE738" s="174"/>
      <c r="AF738" s="187">
        <v>196.44</v>
      </c>
      <c r="AG738" s="187">
        <v>196.44</v>
      </c>
      <c r="AH738" s="174"/>
      <c r="AI738" s="187"/>
      <c r="AJ738" s="169"/>
      <c r="AK738" s="174"/>
      <c r="AL738" s="169"/>
      <c r="AM738" s="169"/>
      <c r="AN738" s="174"/>
      <c r="AO738" s="169"/>
      <c r="AP738" s="169"/>
      <c r="AQ738" s="174"/>
      <c r="AR738" s="313"/>
    </row>
    <row r="739" spans="1:44" ht="30.05" customHeight="1" x14ac:dyDescent="0.25">
      <c r="A739" s="308"/>
      <c r="B739" s="311"/>
      <c r="C739" s="311"/>
      <c r="D739" s="173" t="s">
        <v>272</v>
      </c>
      <c r="E739" s="170">
        <f t="shared" si="1666"/>
        <v>0</v>
      </c>
      <c r="F739" s="170">
        <f t="shared" si="1664"/>
        <v>0</v>
      </c>
      <c r="G739" s="170" t="e">
        <f t="shared" si="1670"/>
        <v>#DIV/0!</v>
      </c>
      <c r="H739" s="169"/>
      <c r="I739" s="169"/>
      <c r="J739" s="174"/>
      <c r="K739" s="169"/>
      <c r="L739" s="169"/>
      <c r="M739" s="174"/>
      <c r="N739" s="169"/>
      <c r="O739" s="169"/>
      <c r="P739" s="174"/>
      <c r="Q739" s="169"/>
      <c r="R739" s="169"/>
      <c r="S739" s="174"/>
      <c r="T739" s="169"/>
      <c r="U739" s="169"/>
      <c r="V739" s="174"/>
      <c r="W739" s="169"/>
      <c r="X739" s="169"/>
      <c r="Y739" s="174"/>
      <c r="Z739" s="169"/>
      <c r="AA739" s="169"/>
      <c r="AB739" s="174"/>
      <c r="AC739" s="169"/>
      <c r="AD739" s="169"/>
      <c r="AE739" s="174"/>
      <c r="AF739" s="187"/>
      <c r="AG739" s="187"/>
      <c r="AH739" s="174"/>
      <c r="AI739" s="187"/>
      <c r="AJ739" s="169"/>
      <c r="AK739" s="174"/>
      <c r="AL739" s="169"/>
      <c r="AM739" s="169"/>
      <c r="AN739" s="174"/>
      <c r="AO739" s="169"/>
      <c r="AP739" s="169"/>
      <c r="AQ739" s="174"/>
      <c r="AR739" s="313"/>
    </row>
    <row r="740" spans="1:44" ht="30.05" customHeight="1" x14ac:dyDescent="0.3">
      <c r="A740" s="309"/>
      <c r="B740" s="312"/>
      <c r="C740" s="312"/>
      <c r="D740" s="192" t="s">
        <v>439</v>
      </c>
      <c r="E740" s="170">
        <f t="shared" si="1666"/>
        <v>1.98</v>
      </c>
      <c r="F740" s="170">
        <f t="shared" si="1664"/>
        <v>1.98</v>
      </c>
      <c r="G740" s="170">
        <f t="shared" si="1670"/>
        <v>100</v>
      </c>
      <c r="H740" s="169"/>
      <c r="I740" s="169"/>
      <c r="J740" s="174"/>
      <c r="K740" s="169"/>
      <c r="L740" s="169"/>
      <c r="M740" s="174"/>
      <c r="N740" s="169"/>
      <c r="O740" s="169"/>
      <c r="P740" s="174"/>
      <c r="Q740" s="169"/>
      <c r="R740" s="169"/>
      <c r="S740" s="174"/>
      <c r="T740" s="169"/>
      <c r="U740" s="169"/>
      <c r="V740" s="174"/>
      <c r="W740" s="169"/>
      <c r="X740" s="169"/>
      <c r="Y740" s="174"/>
      <c r="Z740" s="169"/>
      <c r="AA740" s="169"/>
      <c r="AB740" s="174"/>
      <c r="AC740" s="169"/>
      <c r="AD740" s="169"/>
      <c r="AE740" s="174"/>
      <c r="AF740" s="187">
        <v>1.98</v>
      </c>
      <c r="AG740" s="187">
        <v>1.98</v>
      </c>
      <c r="AH740" s="174"/>
      <c r="AI740" s="187"/>
      <c r="AJ740" s="169"/>
      <c r="AK740" s="174"/>
      <c r="AL740" s="169"/>
      <c r="AM740" s="169"/>
      <c r="AN740" s="174"/>
      <c r="AO740" s="169"/>
      <c r="AP740" s="169"/>
      <c r="AQ740" s="174"/>
      <c r="AR740" s="212"/>
    </row>
    <row r="741" spans="1:44" s="116" customFormat="1" ht="21.8" customHeight="1" x14ac:dyDescent="0.3">
      <c r="A741" s="307" t="s">
        <v>496</v>
      </c>
      <c r="B741" s="310" t="s">
        <v>507</v>
      </c>
      <c r="C741" s="310" t="s">
        <v>438</v>
      </c>
      <c r="D741" s="176" t="s">
        <v>41</v>
      </c>
      <c r="E741" s="170">
        <f t="shared" si="1666"/>
        <v>29.11</v>
      </c>
      <c r="F741" s="170">
        <f t="shared" ref="F741:F772" si="1674">I741+L741+O741+R741+U741+X741+AA741+AD741+AG741+AJ741+AM741+AP741</f>
        <v>29.11</v>
      </c>
      <c r="G741" s="170">
        <f t="shared" ref="G741:G752" si="1675">F741/E741*100</f>
        <v>100</v>
      </c>
      <c r="H741" s="170">
        <f>H742+H743+H744+H746</f>
        <v>0</v>
      </c>
      <c r="I741" s="170">
        <f t="shared" ref="I741:AP741" si="1676">I742+I743+I744+I746</f>
        <v>0</v>
      </c>
      <c r="J741" s="170">
        <f t="shared" si="1676"/>
        <v>0</v>
      </c>
      <c r="K741" s="170">
        <f t="shared" si="1676"/>
        <v>0</v>
      </c>
      <c r="L741" s="170">
        <f t="shared" si="1676"/>
        <v>0</v>
      </c>
      <c r="M741" s="170">
        <f t="shared" si="1676"/>
        <v>0</v>
      </c>
      <c r="N741" s="170">
        <f t="shared" si="1676"/>
        <v>0</v>
      </c>
      <c r="O741" s="170">
        <f t="shared" si="1676"/>
        <v>0</v>
      </c>
      <c r="P741" s="170">
        <f t="shared" si="1676"/>
        <v>0</v>
      </c>
      <c r="Q741" s="170">
        <f t="shared" si="1676"/>
        <v>0</v>
      </c>
      <c r="R741" s="170">
        <f t="shared" si="1676"/>
        <v>0</v>
      </c>
      <c r="S741" s="170">
        <f t="shared" si="1676"/>
        <v>0</v>
      </c>
      <c r="T741" s="170">
        <f t="shared" si="1676"/>
        <v>0</v>
      </c>
      <c r="U741" s="170">
        <f t="shared" si="1676"/>
        <v>0</v>
      </c>
      <c r="V741" s="170">
        <f t="shared" si="1676"/>
        <v>0</v>
      </c>
      <c r="W741" s="170">
        <f t="shared" si="1676"/>
        <v>0</v>
      </c>
      <c r="X741" s="170">
        <f t="shared" si="1676"/>
        <v>0</v>
      </c>
      <c r="Y741" s="170">
        <f t="shared" si="1676"/>
        <v>0</v>
      </c>
      <c r="Z741" s="170">
        <f t="shared" si="1676"/>
        <v>0</v>
      </c>
      <c r="AA741" s="170">
        <f t="shared" si="1676"/>
        <v>0</v>
      </c>
      <c r="AB741" s="170">
        <f t="shared" si="1676"/>
        <v>0</v>
      </c>
      <c r="AC741" s="170">
        <f t="shared" si="1676"/>
        <v>0</v>
      </c>
      <c r="AD741" s="170">
        <f t="shared" si="1676"/>
        <v>0</v>
      </c>
      <c r="AE741" s="170">
        <f t="shared" si="1676"/>
        <v>0</v>
      </c>
      <c r="AF741" s="170">
        <f t="shared" si="1676"/>
        <v>29.11</v>
      </c>
      <c r="AG741" s="170">
        <f t="shared" si="1676"/>
        <v>29.11</v>
      </c>
      <c r="AH741" s="170">
        <f t="shared" si="1676"/>
        <v>0</v>
      </c>
      <c r="AI741" s="170">
        <f t="shared" si="1676"/>
        <v>0</v>
      </c>
      <c r="AJ741" s="170">
        <f t="shared" si="1676"/>
        <v>0</v>
      </c>
      <c r="AK741" s="170">
        <f t="shared" si="1676"/>
        <v>0</v>
      </c>
      <c r="AL741" s="170">
        <f t="shared" si="1676"/>
        <v>0</v>
      </c>
      <c r="AM741" s="170">
        <f t="shared" si="1676"/>
        <v>0</v>
      </c>
      <c r="AN741" s="170">
        <f t="shared" si="1676"/>
        <v>0</v>
      </c>
      <c r="AO741" s="170">
        <f t="shared" si="1676"/>
        <v>0</v>
      </c>
      <c r="AP741" s="170">
        <f t="shared" si="1676"/>
        <v>0</v>
      </c>
      <c r="AQ741" s="170">
        <f>AQ742+AQ743+AQ744+AQ746</f>
        <v>0</v>
      </c>
      <c r="AR741" s="313"/>
    </row>
    <row r="742" spans="1:44" x14ac:dyDescent="0.3">
      <c r="A742" s="308"/>
      <c r="B742" s="311"/>
      <c r="C742" s="311"/>
      <c r="D742" s="172" t="s">
        <v>37</v>
      </c>
      <c r="E742" s="170">
        <f t="shared" ref="E742:E773" si="1677">H742+K742+N742+Q742+T742+W742+Z742+AC742+AF742+AI742+AL742+AO742</f>
        <v>0</v>
      </c>
      <c r="F742" s="170">
        <f t="shared" si="1674"/>
        <v>0</v>
      </c>
      <c r="G742" s="170" t="e">
        <f t="shared" si="1675"/>
        <v>#DIV/0!</v>
      </c>
      <c r="H742" s="169"/>
      <c r="I742" s="169"/>
      <c r="J742" s="174"/>
      <c r="K742" s="169"/>
      <c r="L742" s="169"/>
      <c r="M742" s="174"/>
      <c r="N742" s="169"/>
      <c r="O742" s="169"/>
      <c r="P742" s="174"/>
      <c r="Q742" s="169"/>
      <c r="R742" s="169"/>
      <c r="S742" s="174"/>
      <c r="T742" s="169"/>
      <c r="U742" s="169"/>
      <c r="V742" s="174"/>
      <c r="W742" s="169"/>
      <c r="X742" s="169"/>
      <c r="Y742" s="174"/>
      <c r="Z742" s="169"/>
      <c r="AA742" s="169"/>
      <c r="AB742" s="174"/>
      <c r="AC742" s="169"/>
      <c r="AD742" s="169"/>
      <c r="AE742" s="174"/>
      <c r="AF742" s="169"/>
      <c r="AG742" s="169"/>
      <c r="AH742" s="174"/>
      <c r="AI742" s="169"/>
      <c r="AJ742" s="169"/>
      <c r="AK742" s="169"/>
      <c r="AL742" s="169"/>
      <c r="AM742" s="169"/>
      <c r="AN742" s="174"/>
      <c r="AO742" s="169"/>
      <c r="AP742" s="169"/>
      <c r="AQ742" s="174"/>
      <c r="AR742" s="313"/>
    </row>
    <row r="743" spans="1:44" ht="31.15" customHeight="1" x14ac:dyDescent="0.3">
      <c r="A743" s="308"/>
      <c r="B743" s="311"/>
      <c r="C743" s="311"/>
      <c r="D743" s="172" t="s">
        <v>2</v>
      </c>
      <c r="E743" s="170">
        <f t="shared" si="1677"/>
        <v>0</v>
      </c>
      <c r="F743" s="170">
        <f t="shared" si="1674"/>
        <v>0</v>
      </c>
      <c r="G743" s="170" t="e">
        <f t="shared" si="1675"/>
        <v>#DIV/0!</v>
      </c>
      <c r="H743" s="169"/>
      <c r="I743" s="169"/>
      <c r="J743" s="174"/>
      <c r="K743" s="169"/>
      <c r="L743" s="169"/>
      <c r="M743" s="174"/>
      <c r="N743" s="169"/>
      <c r="O743" s="169"/>
      <c r="P743" s="174"/>
      <c r="Q743" s="169"/>
      <c r="R743" s="169"/>
      <c r="S743" s="174"/>
      <c r="T743" s="169"/>
      <c r="U743" s="169"/>
      <c r="V743" s="174"/>
      <c r="W743" s="169"/>
      <c r="X743" s="169"/>
      <c r="Y743" s="174"/>
      <c r="Z743" s="169"/>
      <c r="AA743" s="169"/>
      <c r="AB743" s="174"/>
      <c r="AC743" s="169"/>
      <c r="AD743" s="169"/>
      <c r="AE743" s="174"/>
      <c r="AF743" s="169"/>
      <c r="AG743" s="169"/>
      <c r="AH743" s="174"/>
      <c r="AI743" s="169"/>
      <c r="AJ743" s="169"/>
      <c r="AK743" s="174"/>
      <c r="AL743" s="169"/>
      <c r="AM743" s="169"/>
      <c r="AN743" s="174"/>
      <c r="AO743" s="169"/>
      <c r="AP743" s="169"/>
      <c r="AQ743" s="174"/>
      <c r="AR743" s="313"/>
    </row>
    <row r="744" spans="1:44" ht="21.8" customHeight="1" x14ac:dyDescent="0.3">
      <c r="A744" s="308"/>
      <c r="B744" s="311"/>
      <c r="C744" s="311"/>
      <c r="D744" s="192" t="s">
        <v>449</v>
      </c>
      <c r="E744" s="170">
        <f t="shared" si="1677"/>
        <v>28.82</v>
      </c>
      <c r="F744" s="170">
        <f t="shared" si="1674"/>
        <v>28.82</v>
      </c>
      <c r="G744" s="170">
        <f t="shared" si="1675"/>
        <v>100</v>
      </c>
      <c r="H744" s="169"/>
      <c r="I744" s="169"/>
      <c r="J744" s="174"/>
      <c r="K744" s="169"/>
      <c r="L744" s="169"/>
      <c r="M744" s="174"/>
      <c r="N744" s="169"/>
      <c r="O744" s="169"/>
      <c r="P744" s="174"/>
      <c r="Q744" s="169"/>
      <c r="R744" s="169"/>
      <c r="S744" s="174"/>
      <c r="T744" s="169"/>
      <c r="U744" s="169"/>
      <c r="V744" s="174"/>
      <c r="W744" s="169"/>
      <c r="X744" s="169"/>
      <c r="Y744" s="174"/>
      <c r="Z744" s="169"/>
      <c r="AA744" s="169"/>
      <c r="AB744" s="174"/>
      <c r="AC744" s="169"/>
      <c r="AD744" s="169"/>
      <c r="AE744" s="174"/>
      <c r="AF744" s="187">
        <v>28.82</v>
      </c>
      <c r="AG744" s="187">
        <v>28.82</v>
      </c>
      <c r="AH744" s="174"/>
      <c r="AI744" s="187"/>
      <c r="AJ744" s="169"/>
      <c r="AK744" s="174"/>
      <c r="AL744" s="169"/>
      <c r="AM744" s="169"/>
      <c r="AN744" s="174"/>
      <c r="AO744" s="169"/>
      <c r="AP744" s="169"/>
      <c r="AQ744" s="174"/>
      <c r="AR744" s="313"/>
    </row>
    <row r="745" spans="1:44" ht="30.05" customHeight="1" x14ac:dyDescent="0.25">
      <c r="A745" s="308"/>
      <c r="B745" s="311"/>
      <c r="C745" s="311"/>
      <c r="D745" s="173" t="s">
        <v>272</v>
      </c>
      <c r="E745" s="170">
        <f t="shared" si="1677"/>
        <v>0</v>
      </c>
      <c r="F745" s="170">
        <f t="shared" si="1674"/>
        <v>0</v>
      </c>
      <c r="G745" s="170" t="e">
        <f t="shared" si="1675"/>
        <v>#DIV/0!</v>
      </c>
      <c r="H745" s="169"/>
      <c r="I745" s="169"/>
      <c r="J745" s="174"/>
      <c r="K745" s="169"/>
      <c r="L745" s="169"/>
      <c r="M745" s="174"/>
      <c r="N745" s="169"/>
      <c r="O745" s="169"/>
      <c r="P745" s="174"/>
      <c r="Q745" s="169"/>
      <c r="R745" s="169"/>
      <c r="S745" s="174"/>
      <c r="T745" s="169"/>
      <c r="U745" s="169"/>
      <c r="V745" s="174"/>
      <c r="W745" s="169"/>
      <c r="X745" s="169"/>
      <c r="Y745" s="174"/>
      <c r="Z745" s="169"/>
      <c r="AA745" s="169"/>
      <c r="AB745" s="174"/>
      <c r="AC745" s="169"/>
      <c r="AD745" s="169"/>
      <c r="AE745" s="174"/>
      <c r="AF745" s="187"/>
      <c r="AG745" s="187"/>
      <c r="AH745" s="174"/>
      <c r="AI745" s="187"/>
      <c r="AJ745" s="169"/>
      <c r="AK745" s="174"/>
      <c r="AL745" s="169"/>
      <c r="AM745" s="169"/>
      <c r="AN745" s="174"/>
      <c r="AO745" s="169"/>
      <c r="AP745" s="169"/>
      <c r="AQ745" s="174"/>
      <c r="AR745" s="313"/>
    </row>
    <row r="746" spans="1:44" ht="30.05" customHeight="1" x14ac:dyDescent="0.3">
      <c r="A746" s="309"/>
      <c r="B746" s="312"/>
      <c r="C746" s="312"/>
      <c r="D746" s="192" t="s">
        <v>439</v>
      </c>
      <c r="E746" s="170">
        <f t="shared" si="1677"/>
        <v>0.28999999999999998</v>
      </c>
      <c r="F746" s="170">
        <f t="shared" si="1674"/>
        <v>0.28999999999999998</v>
      </c>
      <c r="G746" s="170">
        <f t="shared" si="1675"/>
        <v>100</v>
      </c>
      <c r="H746" s="169"/>
      <c r="I746" s="169"/>
      <c r="J746" s="174"/>
      <c r="K746" s="169"/>
      <c r="L746" s="169"/>
      <c r="M746" s="174"/>
      <c r="N746" s="169"/>
      <c r="O746" s="169"/>
      <c r="P746" s="174"/>
      <c r="Q746" s="169"/>
      <c r="R746" s="169"/>
      <c r="S746" s="174"/>
      <c r="T746" s="169"/>
      <c r="U746" s="169"/>
      <c r="V746" s="174"/>
      <c r="W746" s="169"/>
      <c r="X746" s="169"/>
      <c r="Y746" s="174"/>
      <c r="Z746" s="169"/>
      <c r="AA746" s="169"/>
      <c r="AB746" s="174"/>
      <c r="AC746" s="169"/>
      <c r="AD746" s="169"/>
      <c r="AE746" s="174"/>
      <c r="AF746" s="187">
        <v>0.28999999999999998</v>
      </c>
      <c r="AG746" s="187">
        <v>0.28999999999999998</v>
      </c>
      <c r="AH746" s="174"/>
      <c r="AI746" s="187"/>
      <c r="AJ746" s="169"/>
      <c r="AK746" s="174"/>
      <c r="AL746" s="169"/>
      <c r="AM746" s="169"/>
      <c r="AN746" s="174"/>
      <c r="AO746" s="169"/>
      <c r="AP746" s="169"/>
      <c r="AQ746" s="174"/>
      <c r="AR746" s="212"/>
    </row>
    <row r="747" spans="1:44" s="116" customFormat="1" ht="21.8" customHeight="1" x14ac:dyDescent="0.3">
      <c r="A747" s="307" t="s">
        <v>497</v>
      </c>
      <c r="B747" s="310" t="s">
        <v>508</v>
      </c>
      <c r="C747" s="310" t="s">
        <v>438</v>
      </c>
      <c r="D747" s="176" t="s">
        <v>41</v>
      </c>
      <c r="E747" s="170">
        <f t="shared" si="1677"/>
        <v>48.449999999999996</v>
      </c>
      <c r="F747" s="170">
        <f t="shared" si="1674"/>
        <v>48.449999999999996</v>
      </c>
      <c r="G747" s="170">
        <f t="shared" si="1675"/>
        <v>100</v>
      </c>
      <c r="H747" s="170">
        <f>H748+H749+H750+H752</f>
        <v>0</v>
      </c>
      <c r="I747" s="170">
        <f t="shared" ref="I747:AP747" si="1678">I748+I749+I750+I752</f>
        <v>0</v>
      </c>
      <c r="J747" s="170">
        <f t="shared" si="1678"/>
        <v>0</v>
      </c>
      <c r="K747" s="170">
        <f t="shared" si="1678"/>
        <v>0</v>
      </c>
      <c r="L747" s="170">
        <f t="shared" si="1678"/>
        <v>0</v>
      </c>
      <c r="M747" s="170">
        <f t="shared" si="1678"/>
        <v>0</v>
      </c>
      <c r="N747" s="170">
        <f t="shared" si="1678"/>
        <v>0</v>
      </c>
      <c r="O747" s="170">
        <f t="shared" si="1678"/>
        <v>0</v>
      </c>
      <c r="P747" s="170">
        <f t="shared" si="1678"/>
        <v>0</v>
      </c>
      <c r="Q747" s="170">
        <f t="shared" si="1678"/>
        <v>0</v>
      </c>
      <c r="R747" s="170">
        <f t="shared" si="1678"/>
        <v>0</v>
      </c>
      <c r="S747" s="170">
        <f t="shared" si="1678"/>
        <v>0</v>
      </c>
      <c r="T747" s="170">
        <f t="shared" si="1678"/>
        <v>0</v>
      </c>
      <c r="U747" s="170">
        <f t="shared" si="1678"/>
        <v>0</v>
      </c>
      <c r="V747" s="170">
        <f t="shared" si="1678"/>
        <v>0</v>
      </c>
      <c r="W747" s="170">
        <f t="shared" si="1678"/>
        <v>0</v>
      </c>
      <c r="X747" s="170">
        <f t="shared" si="1678"/>
        <v>0</v>
      </c>
      <c r="Y747" s="170">
        <f t="shared" si="1678"/>
        <v>0</v>
      </c>
      <c r="Z747" s="170">
        <f t="shared" si="1678"/>
        <v>0</v>
      </c>
      <c r="AA747" s="170">
        <f t="shared" si="1678"/>
        <v>0</v>
      </c>
      <c r="AB747" s="170">
        <f t="shared" si="1678"/>
        <v>0</v>
      </c>
      <c r="AC747" s="170">
        <f t="shared" si="1678"/>
        <v>0</v>
      </c>
      <c r="AD747" s="170">
        <f t="shared" si="1678"/>
        <v>0</v>
      </c>
      <c r="AE747" s="170">
        <f t="shared" si="1678"/>
        <v>0</v>
      </c>
      <c r="AF747" s="170">
        <f t="shared" si="1678"/>
        <v>48.449999999999996</v>
      </c>
      <c r="AG747" s="170">
        <f t="shared" si="1678"/>
        <v>48.449999999999996</v>
      </c>
      <c r="AH747" s="170">
        <f t="shared" si="1678"/>
        <v>0</v>
      </c>
      <c r="AI747" s="170">
        <f t="shared" si="1678"/>
        <v>0</v>
      </c>
      <c r="AJ747" s="170">
        <f t="shared" si="1678"/>
        <v>0</v>
      </c>
      <c r="AK747" s="170">
        <f t="shared" si="1678"/>
        <v>0</v>
      </c>
      <c r="AL747" s="170">
        <f t="shared" si="1678"/>
        <v>0</v>
      </c>
      <c r="AM747" s="170">
        <f t="shared" si="1678"/>
        <v>0</v>
      </c>
      <c r="AN747" s="170">
        <f t="shared" si="1678"/>
        <v>0</v>
      </c>
      <c r="AO747" s="170">
        <f t="shared" si="1678"/>
        <v>0</v>
      </c>
      <c r="AP747" s="170">
        <f t="shared" si="1678"/>
        <v>0</v>
      </c>
      <c r="AQ747" s="170">
        <f>AQ748+AQ749+AQ750+AQ752</f>
        <v>0</v>
      </c>
      <c r="AR747" s="313"/>
    </row>
    <row r="748" spans="1:44" x14ac:dyDescent="0.3">
      <c r="A748" s="308"/>
      <c r="B748" s="311"/>
      <c r="C748" s="311"/>
      <c r="D748" s="172" t="s">
        <v>37</v>
      </c>
      <c r="E748" s="170">
        <f t="shared" si="1677"/>
        <v>0</v>
      </c>
      <c r="F748" s="170">
        <f t="shared" si="1674"/>
        <v>0</v>
      </c>
      <c r="G748" s="170" t="e">
        <f t="shared" si="1675"/>
        <v>#DIV/0!</v>
      </c>
      <c r="H748" s="169"/>
      <c r="I748" s="169"/>
      <c r="J748" s="174"/>
      <c r="K748" s="169"/>
      <c r="L748" s="169"/>
      <c r="M748" s="174"/>
      <c r="N748" s="169"/>
      <c r="O748" s="169"/>
      <c r="P748" s="174"/>
      <c r="Q748" s="169"/>
      <c r="R748" s="169"/>
      <c r="S748" s="174"/>
      <c r="T748" s="169"/>
      <c r="U748" s="169"/>
      <c r="V748" s="174"/>
      <c r="W748" s="169"/>
      <c r="X748" s="169"/>
      <c r="Y748" s="174"/>
      <c r="Z748" s="169"/>
      <c r="AA748" s="169"/>
      <c r="AB748" s="174"/>
      <c r="AC748" s="169"/>
      <c r="AD748" s="169"/>
      <c r="AE748" s="174"/>
      <c r="AF748" s="169"/>
      <c r="AG748" s="169"/>
      <c r="AH748" s="174"/>
      <c r="AI748" s="169"/>
      <c r="AJ748" s="169"/>
      <c r="AK748" s="169"/>
      <c r="AL748" s="169"/>
      <c r="AM748" s="169"/>
      <c r="AN748" s="174"/>
      <c r="AO748" s="169"/>
      <c r="AP748" s="169"/>
      <c r="AQ748" s="174"/>
      <c r="AR748" s="313"/>
    </row>
    <row r="749" spans="1:44" ht="31.15" customHeight="1" x14ac:dyDescent="0.3">
      <c r="A749" s="308"/>
      <c r="B749" s="311"/>
      <c r="C749" s="311"/>
      <c r="D749" s="172" t="s">
        <v>2</v>
      </c>
      <c r="E749" s="170">
        <f t="shared" si="1677"/>
        <v>0</v>
      </c>
      <c r="F749" s="170">
        <f t="shared" si="1674"/>
        <v>0</v>
      </c>
      <c r="G749" s="170" t="e">
        <f t="shared" si="1675"/>
        <v>#DIV/0!</v>
      </c>
      <c r="H749" s="169"/>
      <c r="I749" s="169"/>
      <c r="J749" s="174"/>
      <c r="K749" s="169"/>
      <c r="L749" s="169"/>
      <c r="M749" s="174"/>
      <c r="N749" s="169"/>
      <c r="O749" s="169"/>
      <c r="P749" s="174"/>
      <c r="Q749" s="169"/>
      <c r="R749" s="169"/>
      <c r="S749" s="174"/>
      <c r="T749" s="169"/>
      <c r="U749" s="169"/>
      <c r="V749" s="174"/>
      <c r="W749" s="169"/>
      <c r="X749" s="169"/>
      <c r="Y749" s="174"/>
      <c r="Z749" s="169"/>
      <c r="AA749" s="169"/>
      <c r="AB749" s="174"/>
      <c r="AC749" s="169"/>
      <c r="AD749" s="169"/>
      <c r="AE749" s="174"/>
      <c r="AF749" s="169"/>
      <c r="AG749" s="169"/>
      <c r="AH749" s="174"/>
      <c r="AI749" s="169"/>
      <c r="AJ749" s="169"/>
      <c r="AK749" s="174"/>
      <c r="AL749" s="169"/>
      <c r="AM749" s="169"/>
      <c r="AN749" s="174"/>
      <c r="AO749" s="169"/>
      <c r="AP749" s="169"/>
      <c r="AQ749" s="174"/>
      <c r="AR749" s="313"/>
    </row>
    <row r="750" spans="1:44" ht="21.8" customHeight="1" x14ac:dyDescent="0.3">
      <c r="A750" s="308"/>
      <c r="B750" s="311"/>
      <c r="C750" s="311"/>
      <c r="D750" s="192" t="s">
        <v>449</v>
      </c>
      <c r="E750" s="170">
        <f t="shared" si="1677"/>
        <v>47.97</v>
      </c>
      <c r="F750" s="170">
        <f t="shared" si="1674"/>
        <v>47.97</v>
      </c>
      <c r="G750" s="170">
        <f t="shared" si="1675"/>
        <v>100</v>
      </c>
      <c r="H750" s="169"/>
      <c r="I750" s="169"/>
      <c r="J750" s="174"/>
      <c r="K750" s="169"/>
      <c r="L750" s="169"/>
      <c r="M750" s="174"/>
      <c r="N750" s="169"/>
      <c r="O750" s="169"/>
      <c r="P750" s="174"/>
      <c r="Q750" s="169"/>
      <c r="R750" s="169"/>
      <c r="S750" s="174"/>
      <c r="T750" s="169"/>
      <c r="U750" s="169"/>
      <c r="V750" s="174"/>
      <c r="W750" s="169"/>
      <c r="X750" s="169"/>
      <c r="Y750" s="174"/>
      <c r="Z750" s="169"/>
      <c r="AA750" s="169"/>
      <c r="AB750" s="174"/>
      <c r="AC750" s="169"/>
      <c r="AD750" s="169"/>
      <c r="AE750" s="174"/>
      <c r="AF750" s="187">
        <v>47.97</v>
      </c>
      <c r="AG750" s="187">
        <v>47.97</v>
      </c>
      <c r="AH750" s="174"/>
      <c r="AI750" s="187"/>
      <c r="AJ750" s="169"/>
      <c r="AK750" s="174"/>
      <c r="AL750" s="169"/>
      <c r="AM750" s="169"/>
      <c r="AN750" s="174"/>
      <c r="AO750" s="169"/>
      <c r="AP750" s="169"/>
      <c r="AQ750" s="174"/>
      <c r="AR750" s="313"/>
    </row>
    <row r="751" spans="1:44" ht="30.05" customHeight="1" x14ac:dyDescent="0.25">
      <c r="A751" s="308"/>
      <c r="B751" s="311"/>
      <c r="C751" s="311"/>
      <c r="D751" s="173" t="s">
        <v>272</v>
      </c>
      <c r="E751" s="170">
        <f t="shared" si="1677"/>
        <v>0</v>
      </c>
      <c r="F751" s="170">
        <f t="shared" si="1674"/>
        <v>0</v>
      </c>
      <c r="G751" s="170" t="e">
        <f t="shared" si="1675"/>
        <v>#DIV/0!</v>
      </c>
      <c r="H751" s="169"/>
      <c r="I751" s="169"/>
      <c r="J751" s="174"/>
      <c r="K751" s="169"/>
      <c r="L751" s="169"/>
      <c r="M751" s="174"/>
      <c r="N751" s="169"/>
      <c r="O751" s="169"/>
      <c r="P751" s="174"/>
      <c r="Q751" s="169"/>
      <c r="R751" s="169"/>
      <c r="S751" s="174"/>
      <c r="T751" s="169"/>
      <c r="U751" s="169"/>
      <c r="V751" s="174"/>
      <c r="W751" s="169"/>
      <c r="X751" s="169"/>
      <c r="Y751" s="174"/>
      <c r="Z751" s="169"/>
      <c r="AA751" s="169"/>
      <c r="AB751" s="174"/>
      <c r="AC751" s="169"/>
      <c r="AD751" s="169"/>
      <c r="AE751" s="174"/>
      <c r="AF751" s="187"/>
      <c r="AG751" s="187"/>
      <c r="AH751" s="174"/>
      <c r="AI751" s="187"/>
      <c r="AJ751" s="169"/>
      <c r="AK751" s="174"/>
      <c r="AL751" s="169"/>
      <c r="AM751" s="169"/>
      <c r="AN751" s="174"/>
      <c r="AO751" s="169"/>
      <c r="AP751" s="169"/>
      <c r="AQ751" s="174"/>
      <c r="AR751" s="313"/>
    </row>
    <row r="752" spans="1:44" ht="30.05" customHeight="1" x14ac:dyDescent="0.3">
      <c r="A752" s="309"/>
      <c r="B752" s="312"/>
      <c r="C752" s="312"/>
      <c r="D752" s="192" t="s">
        <v>439</v>
      </c>
      <c r="E752" s="170">
        <f t="shared" si="1677"/>
        <v>0.48</v>
      </c>
      <c r="F752" s="170">
        <f t="shared" si="1674"/>
        <v>0.48</v>
      </c>
      <c r="G752" s="170">
        <f t="shared" si="1675"/>
        <v>100</v>
      </c>
      <c r="H752" s="169"/>
      <c r="I752" s="169"/>
      <c r="J752" s="174"/>
      <c r="K752" s="169"/>
      <c r="L752" s="169"/>
      <c r="M752" s="174"/>
      <c r="N752" s="169"/>
      <c r="O752" s="169"/>
      <c r="P752" s="174"/>
      <c r="Q752" s="169"/>
      <c r="R752" s="169"/>
      <c r="S752" s="174"/>
      <c r="T752" s="169"/>
      <c r="U752" s="169"/>
      <c r="V752" s="174"/>
      <c r="W752" s="169"/>
      <c r="X752" s="169"/>
      <c r="Y752" s="174"/>
      <c r="Z752" s="169"/>
      <c r="AA752" s="169"/>
      <c r="AB752" s="174"/>
      <c r="AC752" s="169"/>
      <c r="AD752" s="169"/>
      <c r="AE752" s="174"/>
      <c r="AF752" s="187">
        <v>0.48</v>
      </c>
      <c r="AG752" s="187">
        <v>0.48</v>
      </c>
      <c r="AH752" s="174"/>
      <c r="AI752" s="187"/>
      <c r="AJ752" s="169"/>
      <c r="AK752" s="174"/>
      <c r="AL752" s="169"/>
      <c r="AM752" s="169"/>
      <c r="AN752" s="174"/>
      <c r="AO752" s="169"/>
      <c r="AP752" s="169"/>
      <c r="AQ752" s="174"/>
      <c r="AR752" s="212"/>
    </row>
    <row r="753" spans="1:44" s="116" customFormat="1" ht="21.8" customHeight="1" x14ac:dyDescent="0.3">
      <c r="A753" s="307" t="s">
        <v>498</v>
      </c>
      <c r="B753" s="310" t="s">
        <v>509</v>
      </c>
      <c r="C753" s="310" t="s">
        <v>438</v>
      </c>
      <c r="D753" s="176" t="s">
        <v>41</v>
      </c>
      <c r="E753" s="170">
        <f t="shared" si="1677"/>
        <v>2000</v>
      </c>
      <c r="F753" s="170">
        <f t="shared" si="1674"/>
        <v>1999.7426</v>
      </c>
      <c r="G753" s="170">
        <f t="shared" ref="G753:G770" si="1679">F753/E753*100</f>
        <v>99.987130000000008</v>
      </c>
      <c r="H753" s="170">
        <f>H754+H755+H756+H758</f>
        <v>0</v>
      </c>
      <c r="I753" s="170">
        <f t="shared" ref="I753:AP753" si="1680">I754+I755+I756+I758</f>
        <v>0</v>
      </c>
      <c r="J753" s="170">
        <f t="shared" si="1680"/>
        <v>0</v>
      </c>
      <c r="K753" s="170">
        <f t="shared" si="1680"/>
        <v>0</v>
      </c>
      <c r="L753" s="170">
        <f t="shared" si="1680"/>
        <v>0</v>
      </c>
      <c r="M753" s="170">
        <f t="shared" si="1680"/>
        <v>0</v>
      </c>
      <c r="N753" s="170">
        <f t="shared" si="1680"/>
        <v>0</v>
      </c>
      <c r="O753" s="170">
        <f t="shared" si="1680"/>
        <v>0</v>
      </c>
      <c r="P753" s="170">
        <f t="shared" si="1680"/>
        <v>0</v>
      </c>
      <c r="Q753" s="170">
        <f t="shared" si="1680"/>
        <v>0</v>
      </c>
      <c r="R753" s="170">
        <f t="shared" si="1680"/>
        <v>0</v>
      </c>
      <c r="S753" s="170">
        <f t="shared" si="1680"/>
        <v>0</v>
      </c>
      <c r="T753" s="170">
        <f t="shared" si="1680"/>
        <v>0</v>
      </c>
      <c r="U753" s="170">
        <f t="shared" si="1680"/>
        <v>0</v>
      </c>
      <c r="V753" s="170">
        <f t="shared" si="1680"/>
        <v>0</v>
      </c>
      <c r="W753" s="170">
        <f t="shared" si="1680"/>
        <v>0</v>
      </c>
      <c r="X753" s="170">
        <f t="shared" si="1680"/>
        <v>0</v>
      </c>
      <c r="Y753" s="170">
        <f t="shared" si="1680"/>
        <v>0</v>
      </c>
      <c r="Z753" s="170">
        <f t="shared" si="1680"/>
        <v>0</v>
      </c>
      <c r="AA753" s="170">
        <f t="shared" si="1680"/>
        <v>0</v>
      </c>
      <c r="AB753" s="170">
        <f t="shared" si="1680"/>
        <v>0</v>
      </c>
      <c r="AC753" s="170">
        <f t="shared" si="1680"/>
        <v>0</v>
      </c>
      <c r="AD753" s="170">
        <f t="shared" si="1680"/>
        <v>0</v>
      </c>
      <c r="AE753" s="170">
        <f t="shared" si="1680"/>
        <v>0</v>
      </c>
      <c r="AF753" s="170">
        <f t="shared" si="1680"/>
        <v>0</v>
      </c>
      <c r="AG753" s="170">
        <f t="shared" si="1680"/>
        <v>0</v>
      </c>
      <c r="AH753" s="170">
        <f t="shared" si="1680"/>
        <v>0</v>
      </c>
      <c r="AI753" s="170">
        <f t="shared" si="1680"/>
        <v>0</v>
      </c>
      <c r="AJ753" s="170">
        <f t="shared" si="1680"/>
        <v>0</v>
      </c>
      <c r="AK753" s="170">
        <f t="shared" si="1680"/>
        <v>0</v>
      </c>
      <c r="AL753" s="170">
        <f t="shared" si="1680"/>
        <v>1999.7426</v>
      </c>
      <c r="AM753" s="170">
        <f t="shared" si="1680"/>
        <v>1999.7426</v>
      </c>
      <c r="AN753" s="170">
        <f t="shared" si="1680"/>
        <v>0</v>
      </c>
      <c r="AO753" s="170">
        <f t="shared" si="1680"/>
        <v>0.25739999999996144</v>
      </c>
      <c r="AP753" s="170">
        <f t="shared" si="1680"/>
        <v>0</v>
      </c>
      <c r="AQ753" s="170">
        <f>AQ754+AQ755+AQ756+AQ758</f>
        <v>0</v>
      </c>
      <c r="AR753" s="313"/>
    </row>
    <row r="754" spans="1:44" x14ac:dyDescent="0.3">
      <c r="A754" s="308"/>
      <c r="B754" s="311"/>
      <c r="C754" s="311"/>
      <c r="D754" s="172" t="s">
        <v>37</v>
      </c>
      <c r="E754" s="170">
        <f t="shared" si="1677"/>
        <v>0</v>
      </c>
      <c r="F754" s="170">
        <f t="shared" si="1674"/>
        <v>0</v>
      </c>
      <c r="G754" s="170" t="e">
        <f t="shared" si="1679"/>
        <v>#DIV/0!</v>
      </c>
      <c r="H754" s="169"/>
      <c r="I754" s="169"/>
      <c r="J754" s="174"/>
      <c r="K754" s="169"/>
      <c r="L754" s="169"/>
      <c r="M754" s="174"/>
      <c r="N754" s="169"/>
      <c r="O754" s="169"/>
      <c r="P754" s="174"/>
      <c r="Q754" s="169"/>
      <c r="R754" s="169"/>
      <c r="S754" s="174"/>
      <c r="T754" s="169"/>
      <c r="U754" s="169"/>
      <c r="V754" s="174"/>
      <c r="W754" s="169"/>
      <c r="X754" s="169"/>
      <c r="Y754" s="174"/>
      <c r="Z754" s="169"/>
      <c r="AA754" s="169"/>
      <c r="AB754" s="174"/>
      <c r="AC754" s="169"/>
      <c r="AD754" s="169"/>
      <c r="AE754" s="174"/>
      <c r="AF754" s="169"/>
      <c r="AG754" s="169"/>
      <c r="AH754" s="174"/>
      <c r="AI754" s="169"/>
      <c r="AJ754" s="169"/>
      <c r="AK754" s="169"/>
      <c r="AL754" s="169"/>
      <c r="AM754" s="169"/>
      <c r="AN754" s="174"/>
      <c r="AO754" s="169"/>
      <c r="AP754" s="169"/>
      <c r="AQ754" s="174"/>
      <c r="AR754" s="313"/>
    </row>
    <row r="755" spans="1:44" ht="31.15" customHeight="1" x14ac:dyDescent="0.3">
      <c r="A755" s="308"/>
      <c r="B755" s="311"/>
      <c r="C755" s="311"/>
      <c r="D755" s="172" t="s">
        <v>2</v>
      </c>
      <c r="E755" s="170">
        <f t="shared" si="1677"/>
        <v>0</v>
      </c>
      <c r="F755" s="170">
        <f t="shared" si="1674"/>
        <v>0</v>
      </c>
      <c r="G755" s="170" t="e">
        <f t="shared" si="1679"/>
        <v>#DIV/0!</v>
      </c>
      <c r="H755" s="169"/>
      <c r="I755" s="169"/>
      <c r="J755" s="174"/>
      <c r="K755" s="169"/>
      <c r="L755" s="169"/>
      <c r="M755" s="174"/>
      <c r="N755" s="169"/>
      <c r="O755" s="169"/>
      <c r="P755" s="174"/>
      <c r="Q755" s="169"/>
      <c r="R755" s="169"/>
      <c r="S755" s="174"/>
      <c r="T755" s="169"/>
      <c r="U755" s="169"/>
      <c r="V755" s="174"/>
      <c r="W755" s="169"/>
      <c r="X755" s="169"/>
      <c r="Y755" s="174"/>
      <c r="Z755" s="169"/>
      <c r="AA755" s="169"/>
      <c r="AB755" s="174"/>
      <c r="AC755" s="169"/>
      <c r="AD755" s="169"/>
      <c r="AE755" s="174"/>
      <c r="AF755" s="169"/>
      <c r="AG755" s="169"/>
      <c r="AH755" s="174"/>
      <c r="AI755" s="169"/>
      <c r="AJ755" s="169"/>
      <c r="AK755" s="174"/>
      <c r="AL755" s="169"/>
      <c r="AM755" s="169"/>
      <c r="AN755" s="174"/>
      <c r="AO755" s="169"/>
      <c r="AP755" s="169"/>
      <c r="AQ755" s="174"/>
      <c r="AR755" s="313"/>
    </row>
    <row r="756" spans="1:44" ht="21.8" customHeight="1" x14ac:dyDescent="0.3">
      <c r="A756" s="308"/>
      <c r="B756" s="311"/>
      <c r="C756" s="311"/>
      <c r="D756" s="192" t="s">
        <v>449</v>
      </c>
      <c r="E756" s="170">
        <f t="shared" si="1677"/>
        <v>1980</v>
      </c>
      <c r="F756" s="170">
        <f t="shared" si="1674"/>
        <v>1979.7426</v>
      </c>
      <c r="G756" s="170">
        <f t="shared" si="1679"/>
        <v>99.987000000000009</v>
      </c>
      <c r="H756" s="169"/>
      <c r="I756" s="169"/>
      <c r="J756" s="174"/>
      <c r="K756" s="169"/>
      <c r="L756" s="169"/>
      <c r="M756" s="174"/>
      <c r="N756" s="169"/>
      <c r="O756" s="169"/>
      <c r="P756" s="174"/>
      <c r="Q756" s="169"/>
      <c r="R756" s="169"/>
      <c r="S756" s="174"/>
      <c r="T756" s="169"/>
      <c r="U756" s="169"/>
      <c r="V756" s="174"/>
      <c r="W756" s="169"/>
      <c r="X756" s="169"/>
      <c r="Y756" s="174"/>
      <c r="Z756" s="169"/>
      <c r="AA756" s="169"/>
      <c r="AB756" s="174"/>
      <c r="AC756" s="169"/>
      <c r="AD756" s="169"/>
      <c r="AE756" s="174"/>
      <c r="AF756" s="169"/>
      <c r="AG756" s="169"/>
      <c r="AH756" s="174"/>
      <c r="AI756" s="187"/>
      <c r="AJ756" s="169"/>
      <c r="AK756" s="174"/>
      <c r="AL756" s="187">
        <v>1979.7426</v>
      </c>
      <c r="AM756" s="187">
        <v>1979.7426</v>
      </c>
      <c r="AN756" s="174"/>
      <c r="AO756" s="187">
        <f>1980-1979.7426</f>
        <v>0.25739999999996144</v>
      </c>
      <c r="AP756" s="169"/>
      <c r="AQ756" s="174"/>
      <c r="AR756" s="313"/>
    </row>
    <row r="757" spans="1:44" ht="30.05" customHeight="1" x14ac:dyDescent="0.25">
      <c r="A757" s="308"/>
      <c r="B757" s="311"/>
      <c r="C757" s="311"/>
      <c r="D757" s="173" t="s">
        <v>272</v>
      </c>
      <c r="E757" s="170">
        <f t="shared" si="1677"/>
        <v>0</v>
      </c>
      <c r="F757" s="170">
        <f t="shared" si="1674"/>
        <v>0</v>
      </c>
      <c r="G757" s="170" t="e">
        <f t="shared" si="1679"/>
        <v>#DIV/0!</v>
      </c>
      <c r="H757" s="169"/>
      <c r="I757" s="169"/>
      <c r="J757" s="174"/>
      <c r="K757" s="169"/>
      <c r="L757" s="169"/>
      <c r="M757" s="174"/>
      <c r="N757" s="169"/>
      <c r="O757" s="169"/>
      <c r="P757" s="174"/>
      <c r="Q757" s="169"/>
      <c r="R757" s="169"/>
      <c r="S757" s="174"/>
      <c r="T757" s="169"/>
      <c r="U757" s="169"/>
      <c r="V757" s="174"/>
      <c r="W757" s="169"/>
      <c r="X757" s="169"/>
      <c r="Y757" s="174"/>
      <c r="Z757" s="169"/>
      <c r="AA757" s="169"/>
      <c r="AB757" s="174"/>
      <c r="AC757" s="169"/>
      <c r="AD757" s="169"/>
      <c r="AE757" s="174"/>
      <c r="AF757" s="169"/>
      <c r="AG757" s="169"/>
      <c r="AH757" s="174"/>
      <c r="AI757" s="187"/>
      <c r="AJ757" s="169"/>
      <c r="AK757" s="174"/>
      <c r="AL757" s="187"/>
      <c r="AM757" s="187"/>
      <c r="AN757" s="174"/>
      <c r="AO757" s="169"/>
      <c r="AP757" s="169"/>
      <c r="AQ757" s="174"/>
      <c r="AR757" s="313"/>
    </row>
    <row r="758" spans="1:44" ht="30.05" customHeight="1" x14ac:dyDescent="0.3">
      <c r="A758" s="309"/>
      <c r="B758" s="312"/>
      <c r="C758" s="312"/>
      <c r="D758" s="192" t="s">
        <v>439</v>
      </c>
      <c r="E758" s="170">
        <f t="shared" si="1677"/>
        <v>20</v>
      </c>
      <c r="F758" s="170">
        <f t="shared" si="1674"/>
        <v>20</v>
      </c>
      <c r="G758" s="170">
        <f t="shared" si="1679"/>
        <v>100</v>
      </c>
      <c r="H758" s="169"/>
      <c r="I758" s="169"/>
      <c r="J758" s="174"/>
      <c r="K758" s="169"/>
      <c r="L758" s="169"/>
      <c r="M758" s="174"/>
      <c r="N758" s="169"/>
      <c r="O758" s="169"/>
      <c r="P758" s="174"/>
      <c r="Q758" s="169"/>
      <c r="R758" s="169"/>
      <c r="S758" s="174"/>
      <c r="T758" s="169"/>
      <c r="U758" s="169"/>
      <c r="V758" s="174"/>
      <c r="W758" s="169"/>
      <c r="X758" s="169"/>
      <c r="Y758" s="174"/>
      <c r="Z758" s="169"/>
      <c r="AA758" s="169"/>
      <c r="AB758" s="174"/>
      <c r="AC758" s="169"/>
      <c r="AD758" s="169"/>
      <c r="AE758" s="174"/>
      <c r="AF758" s="169"/>
      <c r="AG758" s="169"/>
      <c r="AH758" s="174"/>
      <c r="AI758" s="187"/>
      <c r="AJ758" s="169"/>
      <c r="AK758" s="174"/>
      <c r="AL758" s="187">
        <v>20</v>
      </c>
      <c r="AM758" s="187">
        <v>20</v>
      </c>
      <c r="AN758" s="174"/>
      <c r="AO758" s="169"/>
      <c r="AP758" s="169"/>
      <c r="AQ758" s="174"/>
      <c r="AR758" s="212"/>
    </row>
    <row r="759" spans="1:44" s="116" customFormat="1" ht="21.8" customHeight="1" x14ac:dyDescent="0.3">
      <c r="A759" s="307" t="s">
        <v>499</v>
      </c>
      <c r="B759" s="310" t="s">
        <v>510</v>
      </c>
      <c r="C759" s="310" t="s">
        <v>438</v>
      </c>
      <c r="D759" s="176" t="s">
        <v>41</v>
      </c>
      <c r="E759" s="170">
        <f t="shared" si="1677"/>
        <v>632.06999999999994</v>
      </c>
      <c r="F759" s="170">
        <f t="shared" si="1674"/>
        <v>632.06999999999994</v>
      </c>
      <c r="G759" s="170">
        <f t="shared" si="1679"/>
        <v>100</v>
      </c>
      <c r="H759" s="170">
        <f>H760+H761+H762+H764</f>
        <v>0</v>
      </c>
      <c r="I759" s="170">
        <f t="shared" ref="I759:AP759" si="1681">I760+I761+I762+I764</f>
        <v>0</v>
      </c>
      <c r="J759" s="170">
        <f t="shared" si="1681"/>
        <v>0</v>
      </c>
      <c r="K759" s="170">
        <f t="shared" si="1681"/>
        <v>0</v>
      </c>
      <c r="L759" s="170">
        <f t="shared" si="1681"/>
        <v>0</v>
      </c>
      <c r="M759" s="170">
        <f t="shared" si="1681"/>
        <v>0</v>
      </c>
      <c r="N759" s="170">
        <f t="shared" si="1681"/>
        <v>0</v>
      </c>
      <c r="O759" s="170">
        <f t="shared" si="1681"/>
        <v>0</v>
      </c>
      <c r="P759" s="170">
        <f t="shared" si="1681"/>
        <v>0</v>
      </c>
      <c r="Q759" s="170">
        <f t="shared" si="1681"/>
        <v>0</v>
      </c>
      <c r="R759" s="170">
        <f t="shared" si="1681"/>
        <v>0</v>
      </c>
      <c r="S759" s="170">
        <f t="shared" si="1681"/>
        <v>0</v>
      </c>
      <c r="T759" s="170">
        <f t="shared" si="1681"/>
        <v>0</v>
      </c>
      <c r="U759" s="170">
        <f t="shared" si="1681"/>
        <v>0</v>
      </c>
      <c r="V759" s="170">
        <f t="shared" si="1681"/>
        <v>0</v>
      </c>
      <c r="W759" s="170">
        <f t="shared" si="1681"/>
        <v>0</v>
      </c>
      <c r="X759" s="170">
        <f t="shared" si="1681"/>
        <v>0</v>
      </c>
      <c r="Y759" s="170">
        <f t="shared" si="1681"/>
        <v>0</v>
      </c>
      <c r="Z759" s="170">
        <f t="shared" si="1681"/>
        <v>0</v>
      </c>
      <c r="AA759" s="170">
        <f t="shared" si="1681"/>
        <v>0</v>
      </c>
      <c r="AB759" s="170">
        <f t="shared" si="1681"/>
        <v>0</v>
      </c>
      <c r="AC759" s="170">
        <f t="shared" si="1681"/>
        <v>0</v>
      </c>
      <c r="AD759" s="170">
        <f t="shared" si="1681"/>
        <v>0</v>
      </c>
      <c r="AE759" s="170">
        <f t="shared" si="1681"/>
        <v>0</v>
      </c>
      <c r="AF759" s="170">
        <f t="shared" si="1681"/>
        <v>0</v>
      </c>
      <c r="AG759" s="170">
        <f t="shared" si="1681"/>
        <v>0</v>
      </c>
      <c r="AH759" s="170">
        <f t="shared" si="1681"/>
        <v>0</v>
      </c>
      <c r="AI759" s="170">
        <f t="shared" si="1681"/>
        <v>485</v>
      </c>
      <c r="AJ759" s="170">
        <f t="shared" si="1681"/>
        <v>485</v>
      </c>
      <c r="AK759" s="170">
        <f t="shared" si="1681"/>
        <v>0</v>
      </c>
      <c r="AL759" s="170">
        <f t="shared" si="1681"/>
        <v>0</v>
      </c>
      <c r="AM759" s="170">
        <f t="shared" si="1681"/>
        <v>0</v>
      </c>
      <c r="AN759" s="170">
        <f t="shared" si="1681"/>
        <v>0</v>
      </c>
      <c r="AO759" s="170">
        <f t="shared" si="1681"/>
        <v>147.07</v>
      </c>
      <c r="AP759" s="170">
        <f t="shared" si="1681"/>
        <v>147.07</v>
      </c>
      <c r="AQ759" s="170">
        <f>AQ760+AQ761+AQ762+AQ764</f>
        <v>0</v>
      </c>
      <c r="AR759" s="313"/>
    </row>
    <row r="760" spans="1:44" x14ac:dyDescent="0.3">
      <c r="A760" s="308"/>
      <c r="B760" s="311"/>
      <c r="C760" s="311"/>
      <c r="D760" s="172" t="s">
        <v>37</v>
      </c>
      <c r="E760" s="170">
        <f t="shared" si="1677"/>
        <v>0</v>
      </c>
      <c r="F760" s="170">
        <f t="shared" si="1674"/>
        <v>0</v>
      </c>
      <c r="G760" s="170" t="e">
        <f t="shared" si="1679"/>
        <v>#DIV/0!</v>
      </c>
      <c r="H760" s="169"/>
      <c r="I760" s="169"/>
      <c r="J760" s="174"/>
      <c r="K760" s="169"/>
      <c r="L760" s="169"/>
      <c r="M760" s="174"/>
      <c r="N760" s="169"/>
      <c r="O760" s="169"/>
      <c r="P760" s="174"/>
      <c r="Q760" s="169"/>
      <c r="R760" s="169"/>
      <c r="S760" s="174"/>
      <c r="T760" s="169"/>
      <c r="U760" s="169"/>
      <c r="V760" s="174"/>
      <c r="W760" s="169"/>
      <c r="X760" s="169"/>
      <c r="Y760" s="174"/>
      <c r="Z760" s="169"/>
      <c r="AA760" s="169"/>
      <c r="AB760" s="174"/>
      <c r="AC760" s="169"/>
      <c r="AD760" s="169"/>
      <c r="AE760" s="174"/>
      <c r="AF760" s="169"/>
      <c r="AG760" s="169"/>
      <c r="AH760" s="174"/>
      <c r="AI760" s="169"/>
      <c r="AJ760" s="169"/>
      <c r="AK760" s="169"/>
      <c r="AL760" s="169"/>
      <c r="AM760" s="169"/>
      <c r="AN760" s="174"/>
      <c r="AO760" s="169"/>
      <c r="AP760" s="169"/>
      <c r="AQ760" s="174"/>
      <c r="AR760" s="313"/>
    </row>
    <row r="761" spans="1:44" ht="31.15" customHeight="1" x14ac:dyDescent="0.3">
      <c r="A761" s="308"/>
      <c r="B761" s="311"/>
      <c r="C761" s="311"/>
      <c r="D761" s="172" t="s">
        <v>2</v>
      </c>
      <c r="E761" s="170">
        <f t="shared" si="1677"/>
        <v>0</v>
      </c>
      <c r="F761" s="170">
        <f t="shared" si="1674"/>
        <v>0</v>
      </c>
      <c r="G761" s="170" t="e">
        <f t="shared" si="1679"/>
        <v>#DIV/0!</v>
      </c>
      <c r="H761" s="169"/>
      <c r="I761" s="169"/>
      <c r="J761" s="174"/>
      <c r="K761" s="169"/>
      <c r="L761" s="169"/>
      <c r="M761" s="174"/>
      <c r="N761" s="169"/>
      <c r="O761" s="169"/>
      <c r="P761" s="174"/>
      <c r="Q761" s="169"/>
      <c r="R761" s="169"/>
      <c r="S761" s="174"/>
      <c r="T761" s="169"/>
      <c r="U761" s="169"/>
      <c r="V761" s="174"/>
      <c r="W761" s="169"/>
      <c r="X761" s="169"/>
      <c r="Y761" s="174"/>
      <c r="Z761" s="169"/>
      <c r="AA761" s="169"/>
      <c r="AB761" s="174"/>
      <c r="AC761" s="169"/>
      <c r="AD761" s="169"/>
      <c r="AE761" s="174"/>
      <c r="AF761" s="169"/>
      <c r="AG761" s="169"/>
      <c r="AH761" s="174"/>
      <c r="AI761" s="169"/>
      <c r="AJ761" s="169"/>
      <c r="AK761" s="174"/>
      <c r="AL761" s="169"/>
      <c r="AM761" s="169"/>
      <c r="AN761" s="174"/>
      <c r="AO761" s="169"/>
      <c r="AP761" s="169"/>
      <c r="AQ761" s="174"/>
      <c r="AR761" s="313"/>
    </row>
    <row r="762" spans="1:44" ht="21.8" customHeight="1" x14ac:dyDescent="0.3">
      <c r="A762" s="308"/>
      <c r="B762" s="311"/>
      <c r="C762" s="311"/>
      <c r="D762" s="192" t="s">
        <v>449</v>
      </c>
      <c r="E762" s="170">
        <f t="shared" si="1677"/>
        <v>625.75</v>
      </c>
      <c r="F762" s="170">
        <f t="shared" si="1674"/>
        <v>625.75</v>
      </c>
      <c r="G762" s="170">
        <f t="shared" si="1679"/>
        <v>100</v>
      </c>
      <c r="H762" s="169"/>
      <c r="I762" s="169"/>
      <c r="J762" s="174"/>
      <c r="K762" s="169"/>
      <c r="L762" s="169"/>
      <c r="M762" s="174"/>
      <c r="N762" s="169"/>
      <c r="O762" s="169"/>
      <c r="P762" s="174"/>
      <c r="Q762" s="169"/>
      <c r="R762" s="169"/>
      <c r="S762" s="174"/>
      <c r="T762" s="169"/>
      <c r="U762" s="169"/>
      <c r="V762" s="174"/>
      <c r="W762" s="169"/>
      <c r="X762" s="169"/>
      <c r="Y762" s="174"/>
      <c r="Z762" s="169"/>
      <c r="AA762" s="169"/>
      <c r="AB762" s="174"/>
      <c r="AC762" s="169"/>
      <c r="AD762" s="169"/>
      <c r="AE762" s="174"/>
      <c r="AF762" s="169"/>
      <c r="AG762" s="169"/>
      <c r="AH762" s="174"/>
      <c r="AI762" s="187">
        <v>485</v>
      </c>
      <c r="AJ762" s="169">
        <v>485</v>
      </c>
      <c r="AK762" s="174"/>
      <c r="AL762" s="187"/>
      <c r="AM762" s="169"/>
      <c r="AN762" s="174"/>
      <c r="AO762" s="187">
        <f>625.75-485</f>
        <v>140.75</v>
      </c>
      <c r="AP762" s="187">
        <f>625.75-485</f>
        <v>140.75</v>
      </c>
      <c r="AQ762" s="174"/>
      <c r="AR762" s="313"/>
    </row>
    <row r="763" spans="1:44" ht="30.05" customHeight="1" x14ac:dyDescent="0.25">
      <c r="A763" s="308"/>
      <c r="B763" s="311"/>
      <c r="C763" s="311"/>
      <c r="D763" s="173" t="s">
        <v>272</v>
      </c>
      <c r="E763" s="170">
        <f t="shared" si="1677"/>
        <v>0</v>
      </c>
      <c r="F763" s="170">
        <f t="shared" si="1674"/>
        <v>0</v>
      </c>
      <c r="G763" s="170" t="e">
        <f t="shared" si="1679"/>
        <v>#DIV/0!</v>
      </c>
      <c r="H763" s="169"/>
      <c r="I763" s="169"/>
      <c r="J763" s="174"/>
      <c r="K763" s="169"/>
      <c r="L763" s="169"/>
      <c r="M763" s="174"/>
      <c r="N763" s="169"/>
      <c r="O763" s="169"/>
      <c r="P763" s="174"/>
      <c r="Q763" s="169"/>
      <c r="R763" s="169"/>
      <c r="S763" s="174"/>
      <c r="T763" s="169"/>
      <c r="U763" s="169"/>
      <c r="V763" s="174"/>
      <c r="W763" s="169"/>
      <c r="X763" s="169"/>
      <c r="Y763" s="174"/>
      <c r="Z763" s="169"/>
      <c r="AA763" s="169"/>
      <c r="AB763" s="174"/>
      <c r="AC763" s="169"/>
      <c r="AD763" s="169"/>
      <c r="AE763" s="174"/>
      <c r="AF763" s="169"/>
      <c r="AG763" s="169"/>
      <c r="AH763" s="174"/>
      <c r="AI763" s="187"/>
      <c r="AJ763" s="169"/>
      <c r="AK763" s="174"/>
      <c r="AL763" s="187"/>
      <c r="AM763" s="169"/>
      <c r="AN763" s="174"/>
      <c r="AO763" s="187"/>
      <c r="AP763" s="169"/>
      <c r="AQ763" s="174"/>
      <c r="AR763" s="313"/>
    </row>
    <row r="764" spans="1:44" ht="30.05" customHeight="1" x14ac:dyDescent="0.3">
      <c r="A764" s="309"/>
      <c r="B764" s="312"/>
      <c r="C764" s="312"/>
      <c r="D764" s="192" t="s">
        <v>439</v>
      </c>
      <c r="E764" s="170">
        <f t="shared" si="1677"/>
        <v>6.32</v>
      </c>
      <c r="F764" s="170">
        <f t="shared" si="1674"/>
        <v>6.32</v>
      </c>
      <c r="G764" s="170">
        <f t="shared" si="1679"/>
        <v>100</v>
      </c>
      <c r="H764" s="169"/>
      <c r="I764" s="169"/>
      <c r="J764" s="174"/>
      <c r="K764" s="169"/>
      <c r="L764" s="169"/>
      <c r="M764" s="174"/>
      <c r="N764" s="169"/>
      <c r="O764" s="169"/>
      <c r="P764" s="174"/>
      <c r="Q764" s="169"/>
      <c r="R764" s="169"/>
      <c r="S764" s="174"/>
      <c r="T764" s="169"/>
      <c r="U764" s="169"/>
      <c r="V764" s="174"/>
      <c r="W764" s="169"/>
      <c r="X764" s="169"/>
      <c r="Y764" s="174"/>
      <c r="Z764" s="169"/>
      <c r="AA764" s="169"/>
      <c r="AB764" s="174"/>
      <c r="AC764" s="169"/>
      <c r="AD764" s="169"/>
      <c r="AE764" s="174"/>
      <c r="AF764" s="169"/>
      <c r="AG764" s="169"/>
      <c r="AH764" s="174"/>
      <c r="AI764" s="187"/>
      <c r="AJ764" s="169"/>
      <c r="AK764" s="174"/>
      <c r="AL764" s="187"/>
      <c r="AM764" s="169"/>
      <c r="AN764" s="174"/>
      <c r="AO764" s="187">
        <v>6.32</v>
      </c>
      <c r="AP764" s="187">
        <v>6.32</v>
      </c>
      <c r="AQ764" s="174"/>
      <c r="AR764" s="212"/>
    </row>
    <row r="765" spans="1:44" s="116" customFormat="1" ht="21.8" customHeight="1" x14ac:dyDescent="0.3">
      <c r="A765" s="307" t="s">
        <v>500</v>
      </c>
      <c r="B765" s="310" t="s">
        <v>511</v>
      </c>
      <c r="C765" s="310" t="s">
        <v>438</v>
      </c>
      <c r="D765" s="176" t="s">
        <v>41</v>
      </c>
      <c r="E765" s="170">
        <f t="shared" si="1677"/>
        <v>0</v>
      </c>
      <c r="F765" s="170">
        <f t="shared" si="1674"/>
        <v>0</v>
      </c>
      <c r="G765" s="170" t="e">
        <f t="shared" si="1679"/>
        <v>#DIV/0!</v>
      </c>
      <c r="H765" s="170">
        <f>H766+H767+H768+H770</f>
        <v>0</v>
      </c>
      <c r="I765" s="170">
        <f t="shared" ref="I765:AP765" si="1682">I766+I767+I768+I770</f>
        <v>0</v>
      </c>
      <c r="J765" s="170">
        <f t="shared" si="1682"/>
        <v>0</v>
      </c>
      <c r="K765" s="170">
        <f t="shared" si="1682"/>
        <v>0</v>
      </c>
      <c r="L765" s="170">
        <f t="shared" si="1682"/>
        <v>0</v>
      </c>
      <c r="M765" s="170">
        <f t="shared" si="1682"/>
        <v>0</v>
      </c>
      <c r="N765" s="170">
        <f t="shared" si="1682"/>
        <v>0</v>
      </c>
      <c r="O765" s="170">
        <f t="shared" si="1682"/>
        <v>0</v>
      </c>
      <c r="P765" s="170">
        <f t="shared" si="1682"/>
        <v>0</v>
      </c>
      <c r="Q765" s="170">
        <f t="shared" si="1682"/>
        <v>0</v>
      </c>
      <c r="R765" s="170">
        <f t="shared" si="1682"/>
        <v>0</v>
      </c>
      <c r="S765" s="170">
        <f t="shared" si="1682"/>
        <v>0</v>
      </c>
      <c r="T765" s="170">
        <f t="shared" si="1682"/>
        <v>0</v>
      </c>
      <c r="U765" s="170">
        <f t="shared" si="1682"/>
        <v>0</v>
      </c>
      <c r="V765" s="170">
        <f t="shared" si="1682"/>
        <v>0</v>
      </c>
      <c r="W765" s="170">
        <f t="shared" si="1682"/>
        <v>0</v>
      </c>
      <c r="X765" s="170">
        <f t="shared" si="1682"/>
        <v>0</v>
      </c>
      <c r="Y765" s="170">
        <f t="shared" si="1682"/>
        <v>0</v>
      </c>
      <c r="Z765" s="170">
        <f t="shared" si="1682"/>
        <v>0</v>
      </c>
      <c r="AA765" s="170">
        <f t="shared" si="1682"/>
        <v>0</v>
      </c>
      <c r="AB765" s="170">
        <f t="shared" si="1682"/>
        <v>0</v>
      </c>
      <c r="AC765" s="170">
        <f t="shared" si="1682"/>
        <v>0</v>
      </c>
      <c r="AD765" s="170">
        <f t="shared" si="1682"/>
        <v>0</v>
      </c>
      <c r="AE765" s="170">
        <f t="shared" si="1682"/>
        <v>0</v>
      </c>
      <c r="AF765" s="170">
        <f t="shared" si="1682"/>
        <v>0</v>
      </c>
      <c r="AG765" s="170">
        <f t="shared" si="1682"/>
        <v>0</v>
      </c>
      <c r="AH765" s="170">
        <f t="shared" si="1682"/>
        <v>0</v>
      </c>
      <c r="AI765" s="170">
        <f t="shared" si="1682"/>
        <v>0</v>
      </c>
      <c r="AJ765" s="170">
        <f t="shared" si="1682"/>
        <v>0</v>
      </c>
      <c r="AK765" s="170">
        <f t="shared" si="1682"/>
        <v>0</v>
      </c>
      <c r="AL765" s="170">
        <f t="shared" si="1682"/>
        <v>0</v>
      </c>
      <c r="AM765" s="170">
        <f t="shared" si="1682"/>
        <v>0</v>
      </c>
      <c r="AN765" s="170">
        <f t="shared" si="1682"/>
        <v>0</v>
      </c>
      <c r="AO765" s="170">
        <f t="shared" si="1682"/>
        <v>0</v>
      </c>
      <c r="AP765" s="170">
        <f t="shared" si="1682"/>
        <v>0</v>
      </c>
      <c r="AQ765" s="170">
        <f>AQ766+AQ767+AQ768+AQ770</f>
        <v>0</v>
      </c>
      <c r="AR765" s="313"/>
    </row>
    <row r="766" spans="1:44" x14ac:dyDescent="0.3">
      <c r="A766" s="308"/>
      <c r="B766" s="311"/>
      <c r="C766" s="311"/>
      <c r="D766" s="172" t="s">
        <v>37</v>
      </c>
      <c r="E766" s="170">
        <f t="shared" si="1677"/>
        <v>0</v>
      </c>
      <c r="F766" s="170">
        <f t="shared" si="1674"/>
        <v>0</v>
      </c>
      <c r="G766" s="170" t="e">
        <f t="shared" si="1679"/>
        <v>#DIV/0!</v>
      </c>
      <c r="H766" s="169"/>
      <c r="I766" s="169"/>
      <c r="J766" s="174"/>
      <c r="K766" s="169"/>
      <c r="L766" s="169"/>
      <c r="M766" s="174"/>
      <c r="N766" s="169"/>
      <c r="O766" s="169"/>
      <c r="P766" s="174"/>
      <c r="Q766" s="169"/>
      <c r="R766" s="169"/>
      <c r="S766" s="174"/>
      <c r="T766" s="169"/>
      <c r="U766" s="169"/>
      <c r="V766" s="174"/>
      <c r="W766" s="169"/>
      <c r="X766" s="169"/>
      <c r="Y766" s="174"/>
      <c r="Z766" s="169"/>
      <c r="AA766" s="169"/>
      <c r="AB766" s="174"/>
      <c r="AC766" s="169"/>
      <c r="AD766" s="169"/>
      <c r="AE766" s="174"/>
      <c r="AF766" s="169"/>
      <c r="AG766" s="169"/>
      <c r="AH766" s="174"/>
      <c r="AI766" s="169"/>
      <c r="AJ766" s="169"/>
      <c r="AK766" s="169"/>
      <c r="AL766" s="169"/>
      <c r="AM766" s="169"/>
      <c r="AN766" s="174"/>
      <c r="AO766" s="169"/>
      <c r="AP766" s="169"/>
      <c r="AQ766" s="174"/>
      <c r="AR766" s="313"/>
    </row>
    <row r="767" spans="1:44" ht="31.15" customHeight="1" x14ac:dyDescent="0.3">
      <c r="A767" s="308"/>
      <c r="B767" s="311"/>
      <c r="C767" s="311"/>
      <c r="D767" s="172" t="s">
        <v>2</v>
      </c>
      <c r="E767" s="170">
        <f t="shared" si="1677"/>
        <v>0</v>
      </c>
      <c r="F767" s="170">
        <f t="shared" si="1674"/>
        <v>0</v>
      </c>
      <c r="G767" s="170" t="e">
        <f t="shared" si="1679"/>
        <v>#DIV/0!</v>
      </c>
      <c r="H767" s="169"/>
      <c r="I767" s="169"/>
      <c r="J767" s="174"/>
      <c r="K767" s="169"/>
      <c r="L767" s="169"/>
      <c r="M767" s="174"/>
      <c r="N767" s="169"/>
      <c r="O767" s="169"/>
      <c r="P767" s="174"/>
      <c r="Q767" s="169"/>
      <c r="R767" s="169"/>
      <c r="S767" s="174"/>
      <c r="T767" s="169"/>
      <c r="U767" s="169"/>
      <c r="V767" s="174"/>
      <c r="W767" s="169"/>
      <c r="X767" s="169"/>
      <c r="Y767" s="174"/>
      <c r="Z767" s="169"/>
      <c r="AA767" s="169"/>
      <c r="AB767" s="174"/>
      <c r="AC767" s="169"/>
      <c r="AD767" s="169"/>
      <c r="AE767" s="174"/>
      <c r="AF767" s="169"/>
      <c r="AG767" s="169"/>
      <c r="AH767" s="174"/>
      <c r="AI767" s="169"/>
      <c r="AJ767" s="169"/>
      <c r="AK767" s="174"/>
      <c r="AL767" s="169"/>
      <c r="AM767" s="169"/>
      <c r="AN767" s="174"/>
      <c r="AO767" s="169"/>
      <c r="AP767" s="169"/>
      <c r="AQ767" s="174"/>
      <c r="AR767" s="313"/>
    </row>
    <row r="768" spans="1:44" ht="21.8" customHeight="1" x14ac:dyDescent="0.3">
      <c r="A768" s="308"/>
      <c r="B768" s="311"/>
      <c r="C768" s="311"/>
      <c r="D768" s="192" t="s">
        <v>449</v>
      </c>
      <c r="E768" s="170">
        <f t="shared" si="1677"/>
        <v>0</v>
      </c>
      <c r="F768" s="170">
        <f t="shared" si="1674"/>
        <v>0</v>
      </c>
      <c r="G768" s="170" t="e">
        <f t="shared" si="1679"/>
        <v>#DIV/0!</v>
      </c>
      <c r="H768" s="169"/>
      <c r="I768" s="169"/>
      <c r="J768" s="174"/>
      <c r="K768" s="169"/>
      <c r="L768" s="169"/>
      <c r="M768" s="174"/>
      <c r="N768" s="169"/>
      <c r="O768" s="169"/>
      <c r="P768" s="174"/>
      <c r="Q768" s="169"/>
      <c r="R768" s="169"/>
      <c r="S768" s="174"/>
      <c r="T768" s="169"/>
      <c r="U768" s="169"/>
      <c r="V768" s="174"/>
      <c r="W768" s="169"/>
      <c r="X768" s="169"/>
      <c r="Y768" s="174"/>
      <c r="Z768" s="169"/>
      <c r="AA768" s="169"/>
      <c r="AB768" s="174"/>
      <c r="AC768" s="169"/>
      <c r="AD768" s="169"/>
      <c r="AE768" s="174"/>
      <c r="AF768" s="169"/>
      <c r="AG768" s="169"/>
      <c r="AH768" s="174"/>
      <c r="AI768" s="169"/>
      <c r="AJ768" s="169"/>
      <c r="AK768" s="174"/>
      <c r="AL768" s="169"/>
      <c r="AM768" s="169"/>
      <c r="AN768" s="174"/>
      <c r="AO768" s="169"/>
      <c r="AP768" s="169"/>
      <c r="AQ768" s="174"/>
      <c r="AR768" s="313"/>
    </row>
    <row r="769" spans="1:44" ht="30.05" customHeight="1" x14ac:dyDescent="0.25">
      <c r="A769" s="308"/>
      <c r="B769" s="311"/>
      <c r="C769" s="311"/>
      <c r="D769" s="173" t="s">
        <v>272</v>
      </c>
      <c r="E769" s="170">
        <f t="shared" si="1677"/>
        <v>0</v>
      </c>
      <c r="F769" s="170">
        <f t="shared" si="1674"/>
        <v>0</v>
      </c>
      <c r="G769" s="170" t="e">
        <f t="shared" si="1679"/>
        <v>#DIV/0!</v>
      </c>
      <c r="H769" s="169"/>
      <c r="I769" s="169"/>
      <c r="J769" s="174"/>
      <c r="K769" s="169"/>
      <c r="L769" s="169"/>
      <c r="M769" s="174"/>
      <c r="N769" s="169"/>
      <c r="O769" s="169"/>
      <c r="P769" s="174"/>
      <c r="Q769" s="169"/>
      <c r="R769" s="169"/>
      <c r="S769" s="174"/>
      <c r="T769" s="169"/>
      <c r="U769" s="169"/>
      <c r="V769" s="174"/>
      <c r="W769" s="169"/>
      <c r="X769" s="169"/>
      <c r="Y769" s="174"/>
      <c r="Z769" s="169"/>
      <c r="AA769" s="169"/>
      <c r="AB769" s="174"/>
      <c r="AC769" s="169"/>
      <c r="AD769" s="169"/>
      <c r="AE769" s="174"/>
      <c r="AF769" s="169"/>
      <c r="AG769" s="169"/>
      <c r="AH769" s="174"/>
      <c r="AI769" s="169"/>
      <c r="AJ769" s="169"/>
      <c r="AK769" s="174"/>
      <c r="AL769" s="169"/>
      <c r="AM769" s="169"/>
      <c r="AN769" s="174"/>
      <c r="AO769" s="169"/>
      <c r="AP769" s="169"/>
      <c r="AQ769" s="174"/>
      <c r="AR769" s="313"/>
    </row>
    <row r="770" spans="1:44" ht="30.05" customHeight="1" x14ac:dyDescent="0.3">
      <c r="A770" s="309"/>
      <c r="B770" s="312"/>
      <c r="C770" s="312"/>
      <c r="D770" s="192" t="s">
        <v>439</v>
      </c>
      <c r="E770" s="170">
        <f t="shared" si="1677"/>
        <v>0</v>
      </c>
      <c r="F770" s="170">
        <f t="shared" si="1674"/>
        <v>0</v>
      </c>
      <c r="G770" s="170" t="e">
        <f t="shared" si="1679"/>
        <v>#DIV/0!</v>
      </c>
      <c r="H770" s="169"/>
      <c r="I770" s="169"/>
      <c r="J770" s="174"/>
      <c r="K770" s="169"/>
      <c r="L770" s="169"/>
      <c r="M770" s="174"/>
      <c r="N770" s="169"/>
      <c r="O770" s="169"/>
      <c r="P770" s="174"/>
      <c r="Q770" s="169"/>
      <c r="R770" s="169"/>
      <c r="S770" s="174"/>
      <c r="T770" s="169"/>
      <c r="U770" s="169"/>
      <c r="V770" s="174"/>
      <c r="W770" s="169"/>
      <c r="X770" s="169"/>
      <c r="Y770" s="174"/>
      <c r="Z770" s="169"/>
      <c r="AA770" s="169"/>
      <c r="AB770" s="174"/>
      <c r="AC770" s="169"/>
      <c r="AD770" s="169"/>
      <c r="AE770" s="174"/>
      <c r="AF770" s="169"/>
      <c r="AG770" s="169"/>
      <c r="AH770" s="174"/>
      <c r="AI770" s="169"/>
      <c r="AJ770" s="169"/>
      <c r="AK770" s="174"/>
      <c r="AL770" s="169"/>
      <c r="AM770" s="169"/>
      <c r="AN770" s="174"/>
      <c r="AO770" s="169"/>
      <c r="AP770" s="169"/>
      <c r="AQ770" s="174"/>
      <c r="AR770" s="212"/>
    </row>
    <row r="771" spans="1:44" s="116" customFormat="1" ht="21.8" customHeight="1" x14ac:dyDescent="0.3">
      <c r="A771" s="307" t="s">
        <v>501</v>
      </c>
      <c r="B771" s="310" t="s">
        <v>512</v>
      </c>
      <c r="C771" s="310" t="s">
        <v>438</v>
      </c>
      <c r="D771" s="176" t="s">
        <v>41</v>
      </c>
      <c r="E771" s="170">
        <f t="shared" si="1677"/>
        <v>0</v>
      </c>
      <c r="F771" s="170">
        <f t="shared" si="1674"/>
        <v>0</v>
      </c>
      <c r="G771" s="170" t="e">
        <f t="shared" ref="G771:G776" si="1683">F771/E771*100</f>
        <v>#DIV/0!</v>
      </c>
      <c r="H771" s="170">
        <f>H772+H773+H774+H776</f>
        <v>0</v>
      </c>
      <c r="I771" s="170">
        <f t="shared" ref="I771:AP771" si="1684">I772+I773+I774+I776</f>
        <v>0</v>
      </c>
      <c r="J771" s="170">
        <f t="shared" si="1684"/>
        <v>0</v>
      </c>
      <c r="K771" s="170">
        <f t="shared" si="1684"/>
        <v>0</v>
      </c>
      <c r="L771" s="170">
        <f t="shared" si="1684"/>
        <v>0</v>
      </c>
      <c r="M771" s="170">
        <f t="shared" si="1684"/>
        <v>0</v>
      </c>
      <c r="N771" s="170">
        <f t="shared" si="1684"/>
        <v>0</v>
      </c>
      <c r="O771" s="170">
        <f t="shared" si="1684"/>
        <v>0</v>
      </c>
      <c r="P771" s="170">
        <f t="shared" si="1684"/>
        <v>0</v>
      </c>
      <c r="Q771" s="170">
        <f t="shared" si="1684"/>
        <v>0</v>
      </c>
      <c r="R771" s="170">
        <f t="shared" si="1684"/>
        <v>0</v>
      </c>
      <c r="S771" s="170">
        <f t="shared" si="1684"/>
        <v>0</v>
      </c>
      <c r="T771" s="170">
        <f t="shared" si="1684"/>
        <v>0</v>
      </c>
      <c r="U771" s="170">
        <f t="shared" si="1684"/>
        <v>0</v>
      </c>
      <c r="V771" s="170">
        <f t="shared" si="1684"/>
        <v>0</v>
      </c>
      <c r="W771" s="170">
        <f t="shared" si="1684"/>
        <v>0</v>
      </c>
      <c r="X771" s="170">
        <f t="shared" si="1684"/>
        <v>0</v>
      </c>
      <c r="Y771" s="170">
        <f t="shared" si="1684"/>
        <v>0</v>
      </c>
      <c r="Z771" s="170">
        <f t="shared" si="1684"/>
        <v>0</v>
      </c>
      <c r="AA771" s="170">
        <f t="shared" si="1684"/>
        <v>0</v>
      </c>
      <c r="AB771" s="170">
        <f t="shared" si="1684"/>
        <v>0</v>
      </c>
      <c r="AC771" s="170">
        <f t="shared" si="1684"/>
        <v>0</v>
      </c>
      <c r="AD771" s="170">
        <f t="shared" si="1684"/>
        <v>0</v>
      </c>
      <c r="AE771" s="170">
        <f t="shared" si="1684"/>
        <v>0</v>
      </c>
      <c r="AF771" s="170">
        <f t="shared" si="1684"/>
        <v>0</v>
      </c>
      <c r="AG771" s="170">
        <f t="shared" si="1684"/>
        <v>0</v>
      </c>
      <c r="AH771" s="170">
        <f t="shared" si="1684"/>
        <v>0</v>
      </c>
      <c r="AI771" s="170">
        <f t="shared" si="1684"/>
        <v>0</v>
      </c>
      <c r="AJ771" s="170">
        <f t="shared" si="1684"/>
        <v>0</v>
      </c>
      <c r="AK771" s="170">
        <f t="shared" si="1684"/>
        <v>0</v>
      </c>
      <c r="AL771" s="170">
        <f t="shared" si="1684"/>
        <v>0</v>
      </c>
      <c r="AM771" s="170">
        <f t="shared" si="1684"/>
        <v>0</v>
      </c>
      <c r="AN771" s="170">
        <f t="shared" si="1684"/>
        <v>0</v>
      </c>
      <c r="AO771" s="170">
        <f t="shared" si="1684"/>
        <v>0</v>
      </c>
      <c r="AP771" s="170">
        <f t="shared" si="1684"/>
        <v>0</v>
      </c>
      <c r="AQ771" s="170">
        <f>AQ772+AQ773+AQ774+AQ776</f>
        <v>0</v>
      </c>
      <c r="AR771" s="313"/>
    </row>
    <row r="772" spans="1:44" x14ac:dyDescent="0.3">
      <c r="A772" s="308"/>
      <c r="B772" s="311"/>
      <c r="C772" s="311"/>
      <c r="D772" s="172" t="s">
        <v>37</v>
      </c>
      <c r="E772" s="170">
        <f t="shared" si="1677"/>
        <v>0</v>
      </c>
      <c r="F772" s="170">
        <f t="shared" si="1674"/>
        <v>0</v>
      </c>
      <c r="G772" s="170" t="e">
        <f t="shared" si="1683"/>
        <v>#DIV/0!</v>
      </c>
      <c r="H772" s="169"/>
      <c r="I772" s="169"/>
      <c r="J772" s="174"/>
      <c r="K772" s="169"/>
      <c r="L772" s="169"/>
      <c r="M772" s="174"/>
      <c r="N772" s="169"/>
      <c r="O772" s="169"/>
      <c r="P772" s="174"/>
      <c r="Q772" s="169"/>
      <c r="R772" s="169"/>
      <c r="S772" s="174"/>
      <c r="T772" s="169"/>
      <c r="U772" s="169"/>
      <c r="V772" s="174"/>
      <c r="W772" s="169"/>
      <c r="X772" s="169"/>
      <c r="Y772" s="174"/>
      <c r="Z772" s="169"/>
      <c r="AA772" s="169"/>
      <c r="AB772" s="174"/>
      <c r="AC772" s="169"/>
      <c r="AD772" s="169"/>
      <c r="AE772" s="174"/>
      <c r="AF772" s="169"/>
      <c r="AG772" s="169"/>
      <c r="AH772" s="174"/>
      <c r="AI772" s="169"/>
      <c r="AJ772" s="169"/>
      <c r="AK772" s="169"/>
      <c r="AL772" s="169"/>
      <c r="AM772" s="169"/>
      <c r="AN772" s="174"/>
      <c r="AO772" s="169"/>
      <c r="AP772" s="169"/>
      <c r="AQ772" s="174"/>
      <c r="AR772" s="313"/>
    </row>
    <row r="773" spans="1:44" ht="31.15" customHeight="1" x14ac:dyDescent="0.3">
      <c r="A773" s="308"/>
      <c r="B773" s="311"/>
      <c r="C773" s="311"/>
      <c r="D773" s="172" t="s">
        <v>2</v>
      </c>
      <c r="E773" s="170">
        <f t="shared" si="1677"/>
        <v>0</v>
      </c>
      <c r="F773" s="170">
        <f t="shared" ref="F773:F794" si="1685">I773+L773+O773+R773+U773+X773+AA773+AD773+AG773+AJ773+AM773+AP773</f>
        <v>0</v>
      </c>
      <c r="G773" s="170" t="e">
        <f t="shared" si="1683"/>
        <v>#DIV/0!</v>
      </c>
      <c r="H773" s="169"/>
      <c r="I773" s="169"/>
      <c r="J773" s="174"/>
      <c r="K773" s="169"/>
      <c r="L773" s="169"/>
      <c r="M773" s="174"/>
      <c r="N773" s="169"/>
      <c r="O773" s="169"/>
      <c r="P773" s="174"/>
      <c r="Q773" s="169"/>
      <c r="R773" s="169"/>
      <c r="S773" s="174"/>
      <c r="T773" s="169"/>
      <c r="U773" s="169"/>
      <c r="V773" s="174"/>
      <c r="W773" s="169"/>
      <c r="X773" s="169"/>
      <c r="Y773" s="174"/>
      <c r="Z773" s="169"/>
      <c r="AA773" s="169"/>
      <c r="AB773" s="174"/>
      <c r="AC773" s="169"/>
      <c r="AD773" s="169"/>
      <c r="AE773" s="174"/>
      <c r="AF773" s="169"/>
      <c r="AG773" s="169"/>
      <c r="AH773" s="174"/>
      <c r="AI773" s="169"/>
      <c r="AJ773" s="169"/>
      <c r="AK773" s="174"/>
      <c r="AL773" s="169"/>
      <c r="AM773" s="169"/>
      <c r="AN773" s="174"/>
      <c r="AO773" s="169"/>
      <c r="AP773" s="169"/>
      <c r="AQ773" s="174"/>
      <c r="AR773" s="313"/>
    </row>
    <row r="774" spans="1:44" ht="21.8" customHeight="1" x14ac:dyDescent="0.3">
      <c r="A774" s="308"/>
      <c r="B774" s="311"/>
      <c r="C774" s="311"/>
      <c r="D774" s="192" t="s">
        <v>449</v>
      </c>
      <c r="E774" s="170">
        <f t="shared" ref="E774:E785" si="1686">H774+K774+N774+Q774+T774+W774+Z774+AC774+AF774+AI774+AL774+AO774</f>
        <v>0</v>
      </c>
      <c r="F774" s="170">
        <f t="shared" si="1685"/>
        <v>0</v>
      </c>
      <c r="G774" s="170" t="e">
        <f t="shared" si="1683"/>
        <v>#DIV/0!</v>
      </c>
      <c r="H774" s="169"/>
      <c r="I774" s="169"/>
      <c r="J774" s="174"/>
      <c r="K774" s="169"/>
      <c r="L774" s="169"/>
      <c r="M774" s="174"/>
      <c r="N774" s="169"/>
      <c r="O774" s="169"/>
      <c r="P774" s="174"/>
      <c r="Q774" s="169"/>
      <c r="R774" s="169"/>
      <c r="S774" s="174"/>
      <c r="T774" s="169"/>
      <c r="U774" s="169"/>
      <c r="V774" s="174"/>
      <c r="W774" s="169"/>
      <c r="X774" s="169"/>
      <c r="Y774" s="174"/>
      <c r="Z774" s="169"/>
      <c r="AA774" s="169"/>
      <c r="AB774" s="174"/>
      <c r="AC774" s="169"/>
      <c r="AD774" s="169"/>
      <c r="AE774" s="174"/>
      <c r="AF774" s="169"/>
      <c r="AG774" s="169"/>
      <c r="AH774" s="174"/>
      <c r="AI774" s="169"/>
      <c r="AJ774" s="169"/>
      <c r="AK774" s="174"/>
      <c r="AL774" s="169"/>
      <c r="AM774" s="169"/>
      <c r="AN774" s="174"/>
      <c r="AO774" s="169"/>
      <c r="AP774" s="169"/>
      <c r="AQ774" s="174"/>
      <c r="AR774" s="313"/>
    </row>
    <row r="775" spans="1:44" ht="30.05" customHeight="1" x14ac:dyDescent="0.25">
      <c r="A775" s="308"/>
      <c r="B775" s="311"/>
      <c r="C775" s="311"/>
      <c r="D775" s="173" t="s">
        <v>272</v>
      </c>
      <c r="E775" s="170">
        <f t="shared" si="1686"/>
        <v>0</v>
      </c>
      <c r="F775" s="170">
        <f t="shared" si="1685"/>
        <v>0</v>
      </c>
      <c r="G775" s="170" t="e">
        <f t="shared" si="1683"/>
        <v>#DIV/0!</v>
      </c>
      <c r="H775" s="169"/>
      <c r="I775" s="169"/>
      <c r="J775" s="174"/>
      <c r="K775" s="169"/>
      <c r="L775" s="169"/>
      <c r="M775" s="174"/>
      <c r="N775" s="169"/>
      <c r="O775" s="169"/>
      <c r="P775" s="174"/>
      <c r="Q775" s="169"/>
      <c r="R775" s="169"/>
      <c r="S775" s="174"/>
      <c r="T775" s="169"/>
      <c r="U775" s="169"/>
      <c r="V775" s="174"/>
      <c r="W775" s="169"/>
      <c r="X775" s="169"/>
      <c r="Y775" s="174"/>
      <c r="Z775" s="169"/>
      <c r="AA775" s="169"/>
      <c r="AB775" s="174"/>
      <c r="AC775" s="169"/>
      <c r="AD775" s="169"/>
      <c r="AE775" s="174"/>
      <c r="AF775" s="169"/>
      <c r="AG775" s="169"/>
      <c r="AH775" s="174"/>
      <c r="AI775" s="169"/>
      <c r="AJ775" s="169"/>
      <c r="AK775" s="174"/>
      <c r="AL775" s="169"/>
      <c r="AM775" s="169"/>
      <c r="AN775" s="174"/>
      <c r="AO775" s="169"/>
      <c r="AP775" s="169"/>
      <c r="AQ775" s="174"/>
      <c r="AR775" s="313"/>
    </row>
    <row r="776" spans="1:44" ht="30.05" customHeight="1" x14ac:dyDescent="0.3">
      <c r="A776" s="309"/>
      <c r="B776" s="312"/>
      <c r="C776" s="312"/>
      <c r="D776" s="192" t="s">
        <v>439</v>
      </c>
      <c r="E776" s="170">
        <f t="shared" si="1686"/>
        <v>0</v>
      </c>
      <c r="F776" s="170">
        <f t="shared" si="1685"/>
        <v>0</v>
      </c>
      <c r="G776" s="170" t="e">
        <f t="shared" si="1683"/>
        <v>#DIV/0!</v>
      </c>
      <c r="H776" s="169"/>
      <c r="I776" s="169"/>
      <c r="J776" s="174"/>
      <c r="K776" s="169"/>
      <c r="L776" s="169"/>
      <c r="M776" s="174"/>
      <c r="N776" s="169"/>
      <c r="O776" s="169"/>
      <c r="P776" s="174"/>
      <c r="Q776" s="169"/>
      <c r="R776" s="169"/>
      <c r="S776" s="174"/>
      <c r="T776" s="169"/>
      <c r="U776" s="169"/>
      <c r="V776" s="174"/>
      <c r="W776" s="169"/>
      <c r="X776" s="169"/>
      <c r="Y776" s="174"/>
      <c r="Z776" s="169"/>
      <c r="AA776" s="169"/>
      <c r="AB776" s="174"/>
      <c r="AC776" s="169"/>
      <c r="AD776" s="169"/>
      <c r="AE776" s="174"/>
      <c r="AF776" s="169"/>
      <c r="AG776" s="169"/>
      <c r="AH776" s="174"/>
      <c r="AI776" s="169"/>
      <c r="AJ776" s="169"/>
      <c r="AK776" s="174"/>
      <c r="AL776" s="169"/>
      <c r="AM776" s="169"/>
      <c r="AN776" s="174"/>
      <c r="AO776" s="169"/>
      <c r="AP776" s="169"/>
      <c r="AQ776" s="174"/>
      <c r="AR776" s="212"/>
    </row>
    <row r="777" spans="1:44" s="116" customFormat="1" ht="22.25" customHeight="1" x14ac:dyDescent="0.3">
      <c r="A777" s="316" t="s">
        <v>428</v>
      </c>
      <c r="B777" s="317"/>
      <c r="C777" s="318"/>
      <c r="D777" s="176" t="s">
        <v>41</v>
      </c>
      <c r="E777" s="170">
        <f t="shared" si="1686"/>
        <v>15277.5</v>
      </c>
      <c r="F777" s="170">
        <f t="shared" si="1685"/>
        <v>5050.2425999999996</v>
      </c>
      <c r="G777" s="170">
        <f t="shared" si="1645"/>
        <v>33.05673441335297</v>
      </c>
      <c r="H777" s="170">
        <f>SUM(H778:H780)+H782</f>
        <v>0</v>
      </c>
      <c r="I777" s="170">
        <f t="shared" ref="I777" si="1687">SUM(I778:I780)</f>
        <v>0</v>
      </c>
      <c r="J777" s="170">
        <f t="shared" ref="J777" si="1688">SUM(J778:J780)</f>
        <v>0</v>
      </c>
      <c r="K777" s="170">
        <f t="shared" ref="K777" si="1689">SUM(K778:K780)</f>
        <v>0</v>
      </c>
      <c r="L777" s="170">
        <f t="shared" ref="L777" si="1690">SUM(L778:L780)</f>
        <v>0</v>
      </c>
      <c r="M777" s="170">
        <f t="shared" ref="M777" si="1691">SUM(M778:M780)</f>
        <v>0</v>
      </c>
      <c r="N777" s="170">
        <f t="shared" ref="N777" si="1692">SUM(N778:N780)</f>
        <v>0</v>
      </c>
      <c r="O777" s="170">
        <f t="shared" ref="O777" si="1693">SUM(O778:O780)</f>
        <v>0</v>
      </c>
      <c r="P777" s="170">
        <f t="shared" ref="P777" si="1694">SUM(P778:P780)</f>
        <v>0</v>
      </c>
      <c r="Q777" s="170">
        <f t="shared" ref="Q777" si="1695">SUM(Q778:Q780)</f>
        <v>0</v>
      </c>
      <c r="R777" s="170">
        <f t="shared" ref="R777" si="1696">SUM(R778:R780)</f>
        <v>0</v>
      </c>
      <c r="S777" s="170">
        <f t="shared" ref="S777" si="1697">SUM(S778:S780)</f>
        <v>0</v>
      </c>
      <c r="T777" s="170">
        <f t="shared" ref="T777" si="1698">SUM(T778:T780)</f>
        <v>0</v>
      </c>
      <c r="U777" s="170">
        <f t="shared" ref="U777" si="1699">SUM(U778:U780)</f>
        <v>0</v>
      </c>
      <c r="V777" s="170">
        <f t="shared" ref="V777" si="1700">SUM(V778:V780)</f>
        <v>0</v>
      </c>
      <c r="W777" s="170">
        <f t="shared" ref="W777" si="1701">SUM(W778:W780)</f>
        <v>0</v>
      </c>
      <c r="X777" s="170">
        <f t="shared" ref="X777" si="1702">SUM(X778:X780)</f>
        <v>0</v>
      </c>
      <c r="Y777" s="170">
        <f t="shared" ref="Y777" si="1703">SUM(Y778:Y780)</f>
        <v>0</v>
      </c>
      <c r="Z777" s="170">
        <f t="shared" ref="Z777" si="1704">SUM(Z778:Z780)</f>
        <v>0</v>
      </c>
      <c r="AA777" s="170">
        <f t="shared" ref="AA777" si="1705">SUM(AA778:AA780)</f>
        <v>0</v>
      </c>
      <c r="AB777" s="170">
        <f t="shared" ref="AB777" si="1706">SUM(AB778:AB780)</f>
        <v>0</v>
      </c>
      <c r="AC777" s="170">
        <f t="shared" ref="AC777" si="1707">SUM(AC778:AC780)</f>
        <v>0</v>
      </c>
      <c r="AD777" s="170">
        <f t="shared" ref="AD777" si="1708">SUM(AD778:AD780)</f>
        <v>0</v>
      </c>
      <c r="AE777" s="170">
        <f t="shared" ref="AE777" si="1709">SUM(AE778:AE780)</f>
        <v>0</v>
      </c>
      <c r="AF777" s="170">
        <f>SUM(AF778:AF780)+AF782</f>
        <v>308.28000000000003</v>
      </c>
      <c r="AG777" s="170">
        <f t="shared" ref="AG777:AQ777" si="1710">SUM(AG778:AG780)+AG782</f>
        <v>308.28000000000003</v>
      </c>
      <c r="AH777" s="170">
        <f t="shared" si="1710"/>
        <v>0</v>
      </c>
      <c r="AI777" s="170">
        <f t="shared" si="1710"/>
        <v>2528.6</v>
      </c>
      <c r="AJ777" s="170">
        <f t="shared" si="1710"/>
        <v>2528.6</v>
      </c>
      <c r="AK777" s="170">
        <f t="shared" si="1710"/>
        <v>0</v>
      </c>
      <c r="AL777" s="170">
        <f t="shared" si="1710"/>
        <v>2066.2926000000002</v>
      </c>
      <c r="AM777" s="170">
        <f t="shared" si="1710"/>
        <v>2066.2926000000002</v>
      </c>
      <c r="AN777" s="170">
        <f t="shared" si="1710"/>
        <v>0</v>
      </c>
      <c r="AO777" s="170">
        <f t="shared" si="1710"/>
        <v>10374.3274</v>
      </c>
      <c r="AP777" s="170">
        <f t="shared" si="1710"/>
        <v>147.07</v>
      </c>
      <c r="AQ777" s="170">
        <f t="shared" si="1710"/>
        <v>0</v>
      </c>
      <c r="AR777" s="313"/>
    </row>
    <row r="778" spans="1:44" x14ac:dyDescent="0.3">
      <c r="A778" s="319"/>
      <c r="B778" s="320"/>
      <c r="C778" s="321"/>
      <c r="D778" s="172" t="s">
        <v>37</v>
      </c>
      <c r="E778" s="170">
        <f t="shared" si="1686"/>
        <v>0</v>
      </c>
      <c r="F778" s="170">
        <f t="shared" si="1685"/>
        <v>0</v>
      </c>
      <c r="G778" s="170" t="e">
        <f t="shared" si="1645"/>
        <v>#DIV/0!</v>
      </c>
      <c r="H778" s="169">
        <f>H706</f>
        <v>0</v>
      </c>
      <c r="I778" s="169">
        <f t="shared" ref="I778:AQ778" si="1711">I706</f>
        <v>0</v>
      </c>
      <c r="J778" s="169">
        <f t="shared" si="1711"/>
        <v>0</v>
      </c>
      <c r="K778" s="169">
        <f t="shared" si="1711"/>
        <v>0</v>
      </c>
      <c r="L778" s="169">
        <f t="shared" si="1711"/>
        <v>0</v>
      </c>
      <c r="M778" s="169">
        <f t="shared" si="1711"/>
        <v>0</v>
      </c>
      <c r="N778" s="169">
        <f t="shared" si="1711"/>
        <v>0</v>
      </c>
      <c r="O778" s="169">
        <f t="shared" si="1711"/>
        <v>0</v>
      </c>
      <c r="P778" s="169">
        <f t="shared" si="1711"/>
        <v>0</v>
      </c>
      <c r="Q778" s="169">
        <f t="shared" si="1711"/>
        <v>0</v>
      </c>
      <c r="R778" s="169">
        <f t="shared" si="1711"/>
        <v>0</v>
      </c>
      <c r="S778" s="169">
        <f t="shared" si="1711"/>
        <v>0</v>
      </c>
      <c r="T778" s="169">
        <f t="shared" si="1711"/>
        <v>0</v>
      </c>
      <c r="U778" s="169">
        <f t="shared" si="1711"/>
        <v>0</v>
      </c>
      <c r="V778" s="169">
        <f t="shared" si="1711"/>
        <v>0</v>
      </c>
      <c r="W778" s="169">
        <f t="shared" si="1711"/>
        <v>0</v>
      </c>
      <c r="X778" s="169">
        <f t="shared" si="1711"/>
        <v>0</v>
      </c>
      <c r="Y778" s="169">
        <f t="shared" si="1711"/>
        <v>0</v>
      </c>
      <c r="Z778" s="169">
        <f t="shared" si="1711"/>
        <v>0</v>
      </c>
      <c r="AA778" s="169">
        <f t="shared" si="1711"/>
        <v>0</v>
      </c>
      <c r="AB778" s="169">
        <f t="shared" si="1711"/>
        <v>0</v>
      </c>
      <c r="AC778" s="169">
        <f t="shared" si="1711"/>
        <v>0</v>
      </c>
      <c r="AD778" s="169">
        <f t="shared" si="1711"/>
        <v>0</v>
      </c>
      <c r="AE778" s="169">
        <f t="shared" si="1711"/>
        <v>0</v>
      </c>
      <c r="AF778" s="169">
        <f t="shared" si="1711"/>
        <v>0</v>
      </c>
      <c r="AG778" s="169">
        <f t="shared" si="1711"/>
        <v>0</v>
      </c>
      <c r="AH778" s="169">
        <f t="shared" si="1711"/>
        <v>0</v>
      </c>
      <c r="AI778" s="169">
        <f t="shared" si="1711"/>
        <v>0</v>
      </c>
      <c r="AJ778" s="169">
        <f t="shared" si="1711"/>
        <v>0</v>
      </c>
      <c r="AK778" s="169">
        <f t="shared" si="1711"/>
        <v>0</v>
      </c>
      <c r="AL778" s="169">
        <f t="shared" si="1711"/>
        <v>0</v>
      </c>
      <c r="AM778" s="169">
        <f t="shared" si="1711"/>
        <v>0</v>
      </c>
      <c r="AN778" s="169">
        <f t="shared" si="1711"/>
        <v>0</v>
      </c>
      <c r="AO778" s="169">
        <f t="shared" si="1711"/>
        <v>0</v>
      </c>
      <c r="AP778" s="169">
        <f t="shared" si="1711"/>
        <v>0</v>
      </c>
      <c r="AQ778" s="169">
        <f t="shared" si="1711"/>
        <v>0</v>
      </c>
      <c r="AR778" s="313"/>
    </row>
    <row r="779" spans="1:44" ht="31.15" customHeight="1" x14ac:dyDescent="0.3">
      <c r="A779" s="319"/>
      <c r="B779" s="320"/>
      <c r="C779" s="321"/>
      <c r="D779" s="172" t="s">
        <v>2</v>
      </c>
      <c r="E779" s="170">
        <f t="shared" si="1686"/>
        <v>0</v>
      </c>
      <c r="F779" s="170">
        <f t="shared" si="1685"/>
        <v>0</v>
      </c>
      <c r="G779" s="170" t="e">
        <f t="shared" si="1645"/>
        <v>#DIV/0!</v>
      </c>
      <c r="H779" s="169">
        <f t="shared" ref="H779:AQ779" si="1712">H707</f>
        <v>0</v>
      </c>
      <c r="I779" s="169">
        <f t="shared" si="1712"/>
        <v>0</v>
      </c>
      <c r="J779" s="169">
        <f t="shared" si="1712"/>
        <v>0</v>
      </c>
      <c r="K779" s="169">
        <f t="shared" si="1712"/>
        <v>0</v>
      </c>
      <c r="L779" s="169">
        <f t="shared" si="1712"/>
        <v>0</v>
      </c>
      <c r="M779" s="169">
        <f t="shared" si="1712"/>
        <v>0</v>
      </c>
      <c r="N779" s="169">
        <f t="shared" si="1712"/>
        <v>0</v>
      </c>
      <c r="O779" s="169">
        <f t="shared" si="1712"/>
        <v>0</v>
      </c>
      <c r="P779" s="169">
        <f t="shared" si="1712"/>
        <v>0</v>
      </c>
      <c r="Q779" s="169">
        <f t="shared" si="1712"/>
        <v>0</v>
      </c>
      <c r="R779" s="169">
        <f t="shared" si="1712"/>
        <v>0</v>
      </c>
      <c r="S779" s="169">
        <f t="shared" si="1712"/>
        <v>0</v>
      </c>
      <c r="T779" s="169">
        <f t="shared" si="1712"/>
        <v>0</v>
      </c>
      <c r="U779" s="169">
        <f t="shared" si="1712"/>
        <v>0</v>
      </c>
      <c r="V779" s="169">
        <f t="shared" si="1712"/>
        <v>0</v>
      </c>
      <c r="W779" s="169">
        <f t="shared" si="1712"/>
        <v>0</v>
      </c>
      <c r="X779" s="169">
        <f t="shared" si="1712"/>
        <v>0</v>
      </c>
      <c r="Y779" s="169">
        <f t="shared" si="1712"/>
        <v>0</v>
      </c>
      <c r="Z779" s="169">
        <f t="shared" si="1712"/>
        <v>0</v>
      </c>
      <c r="AA779" s="169">
        <f t="shared" si="1712"/>
        <v>0</v>
      </c>
      <c r="AB779" s="169">
        <f t="shared" si="1712"/>
        <v>0</v>
      </c>
      <c r="AC779" s="169">
        <f t="shared" si="1712"/>
        <v>0</v>
      </c>
      <c r="AD779" s="169">
        <f t="shared" si="1712"/>
        <v>0</v>
      </c>
      <c r="AE779" s="169">
        <f t="shared" si="1712"/>
        <v>0</v>
      </c>
      <c r="AF779" s="169">
        <f t="shared" si="1712"/>
        <v>0</v>
      </c>
      <c r="AG779" s="169">
        <f t="shared" si="1712"/>
        <v>0</v>
      </c>
      <c r="AH779" s="169">
        <f t="shared" si="1712"/>
        <v>0</v>
      </c>
      <c r="AI779" s="169">
        <f t="shared" si="1712"/>
        <v>0</v>
      </c>
      <c r="AJ779" s="169">
        <f t="shared" si="1712"/>
        <v>0</v>
      </c>
      <c r="AK779" s="169">
        <f t="shared" si="1712"/>
        <v>0</v>
      </c>
      <c r="AL779" s="169">
        <f t="shared" si="1712"/>
        <v>0</v>
      </c>
      <c r="AM779" s="169">
        <f t="shared" si="1712"/>
        <v>0</v>
      </c>
      <c r="AN779" s="169">
        <f t="shared" si="1712"/>
        <v>0</v>
      </c>
      <c r="AO779" s="169">
        <f t="shared" si="1712"/>
        <v>0</v>
      </c>
      <c r="AP779" s="169">
        <f t="shared" si="1712"/>
        <v>0</v>
      </c>
      <c r="AQ779" s="169">
        <f t="shared" si="1712"/>
        <v>0</v>
      </c>
      <c r="AR779" s="313"/>
    </row>
    <row r="780" spans="1:44" ht="41.35" customHeight="1" x14ac:dyDescent="0.3">
      <c r="A780" s="319"/>
      <c r="B780" s="320"/>
      <c r="C780" s="321"/>
      <c r="D780" s="192" t="s">
        <v>449</v>
      </c>
      <c r="E780" s="170">
        <f t="shared" si="1686"/>
        <v>15227</v>
      </c>
      <c r="F780" s="170">
        <f t="shared" si="1685"/>
        <v>4999.7425999999996</v>
      </c>
      <c r="G780" s="170">
        <f t="shared" si="1645"/>
        <v>32.834718591974777</v>
      </c>
      <c r="H780" s="169">
        <f t="shared" ref="H780:AQ780" si="1713">H708</f>
        <v>0</v>
      </c>
      <c r="I780" s="169">
        <f t="shared" si="1713"/>
        <v>0</v>
      </c>
      <c r="J780" s="169">
        <f t="shared" si="1713"/>
        <v>0</v>
      </c>
      <c r="K780" s="169">
        <f t="shared" si="1713"/>
        <v>0</v>
      </c>
      <c r="L780" s="169">
        <f t="shared" si="1713"/>
        <v>0</v>
      </c>
      <c r="M780" s="169">
        <f t="shared" si="1713"/>
        <v>0</v>
      </c>
      <c r="N780" s="169">
        <f t="shared" si="1713"/>
        <v>0</v>
      </c>
      <c r="O780" s="169">
        <f t="shared" si="1713"/>
        <v>0</v>
      </c>
      <c r="P780" s="169">
        <f t="shared" si="1713"/>
        <v>0</v>
      </c>
      <c r="Q780" s="169">
        <f t="shared" si="1713"/>
        <v>0</v>
      </c>
      <c r="R780" s="169">
        <f t="shared" si="1713"/>
        <v>0</v>
      </c>
      <c r="S780" s="169">
        <f t="shared" si="1713"/>
        <v>0</v>
      </c>
      <c r="T780" s="169">
        <f t="shared" si="1713"/>
        <v>0</v>
      </c>
      <c r="U780" s="169">
        <f t="shared" si="1713"/>
        <v>0</v>
      </c>
      <c r="V780" s="169">
        <f t="shared" si="1713"/>
        <v>0</v>
      </c>
      <c r="W780" s="169">
        <f t="shared" si="1713"/>
        <v>0</v>
      </c>
      <c r="X780" s="169">
        <f t="shared" si="1713"/>
        <v>0</v>
      </c>
      <c r="Y780" s="169">
        <f t="shared" si="1713"/>
        <v>0</v>
      </c>
      <c r="Z780" s="169">
        <f t="shared" si="1713"/>
        <v>0</v>
      </c>
      <c r="AA780" s="169">
        <f t="shared" si="1713"/>
        <v>0</v>
      </c>
      <c r="AB780" s="169">
        <f t="shared" si="1713"/>
        <v>0</v>
      </c>
      <c r="AC780" s="169">
        <f t="shared" si="1713"/>
        <v>0</v>
      </c>
      <c r="AD780" s="169">
        <f t="shared" si="1713"/>
        <v>0</v>
      </c>
      <c r="AE780" s="169">
        <f t="shared" si="1713"/>
        <v>0</v>
      </c>
      <c r="AF780" s="169">
        <f t="shared" si="1713"/>
        <v>305.21000000000004</v>
      </c>
      <c r="AG780" s="169">
        <f t="shared" si="1713"/>
        <v>305.21000000000004</v>
      </c>
      <c r="AH780" s="169">
        <f t="shared" si="1713"/>
        <v>0</v>
      </c>
      <c r="AI780" s="169">
        <f t="shared" si="1713"/>
        <v>2508.16</v>
      </c>
      <c r="AJ780" s="169">
        <f t="shared" si="1713"/>
        <v>2508.16</v>
      </c>
      <c r="AK780" s="169">
        <f t="shared" si="1713"/>
        <v>0</v>
      </c>
      <c r="AL780" s="169">
        <f t="shared" si="1713"/>
        <v>2045.6226000000001</v>
      </c>
      <c r="AM780" s="169">
        <f t="shared" si="1713"/>
        <v>2045.6226000000001</v>
      </c>
      <c r="AN780" s="169">
        <f t="shared" si="1713"/>
        <v>0</v>
      </c>
      <c r="AO780" s="169">
        <f t="shared" si="1713"/>
        <v>10368.0074</v>
      </c>
      <c r="AP780" s="169">
        <f t="shared" si="1713"/>
        <v>140.75</v>
      </c>
      <c r="AQ780" s="169">
        <f t="shared" si="1713"/>
        <v>0</v>
      </c>
      <c r="AR780" s="313"/>
    </row>
    <row r="781" spans="1:44" ht="30.05" customHeight="1" x14ac:dyDescent="0.25">
      <c r="A781" s="319"/>
      <c r="B781" s="320"/>
      <c r="C781" s="321"/>
      <c r="D781" s="173" t="s">
        <v>272</v>
      </c>
      <c r="E781" s="170">
        <f t="shared" si="1686"/>
        <v>0</v>
      </c>
      <c r="F781" s="170">
        <f t="shared" si="1685"/>
        <v>0</v>
      </c>
      <c r="G781" s="170" t="e">
        <f t="shared" si="1645"/>
        <v>#DIV/0!</v>
      </c>
      <c r="H781" s="169">
        <f t="shared" ref="H781:AQ781" si="1714">H709</f>
        <v>0</v>
      </c>
      <c r="I781" s="169">
        <f t="shared" si="1714"/>
        <v>0</v>
      </c>
      <c r="J781" s="169">
        <f t="shared" si="1714"/>
        <v>0</v>
      </c>
      <c r="K781" s="169">
        <f t="shared" si="1714"/>
        <v>0</v>
      </c>
      <c r="L781" s="169">
        <f t="shared" si="1714"/>
        <v>0</v>
      </c>
      <c r="M781" s="169">
        <f t="shared" si="1714"/>
        <v>0</v>
      </c>
      <c r="N781" s="169">
        <f t="shared" si="1714"/>
        <v>0</v>
      </c>
      <c r="O781" s="169">
        <f t="shared" si="1714"/>
        <v>0</v>
      </c>
      <c r="P781" s="169">
        <f t="shared" si="1714"/>
        <v>0</v>
      </c>
      <c r="Q781" s="169">
        <f t="shared" si="1714"/>
        <v>0</v>
      </c>
      <c r="R781" s="169">
        <f t="shared" si="1714"/>
        <v>0</v>
      </c>
      <c r="S781" s="169">
        <f t="shared" si="1714"/>
        <v>0</v>
      </c>
      <c r="T781" s="169">
        <f t="shared" si="1714"/>
        <v>0</v>
      </c>
      <c r="U781" s="169">
        <f t="shared" si="1714"/>
        <v>0</v>
      </c>
      <c r="V781" s="169">
        <f t="shared" si="1714"/>
        <v>0</v>
      </c>
      <c r="W781" s="169">
        <f t="shared" si="1714"/>
        <v>0</v>
      </c>
      <c r="X781" s="169">
        <f t="shared" si="1714"/>
        <v>0</v>
      </c>
      <c r="Y781" s="169">
        <f t="shared" si="1714"/>
        <v>0</v>
      </c>
      <c r="Z781" s="169">
        <f t="shared" si="1714"/>
        <v>0</v>
      </c>
      <c r="AA781" s="169">
        <f t="shared" si="1714"/>
        <v>0</v>
      </c>
      <c r="AB781" s="169">
        <f t="shared" si="1714"/>
        <v>0</v>
      </c>
      <c r="AC781" s="169">
        <f t="shared" si="1714"/>
        <v>0</v>
      </c>
      <c r="AD781" s="169">
        <f t="shared" si="1714"/>
        <v>0</v>
      </c>
      <c r="AE781" s="169">
        <f t="shared" si="1714"/>
        <v>0</v>
      </c>
      <c r="AF781" s="169">
        <f t="shared" si="1714"/>
        <v>0</v>
      </c>
      <c r="AG781" s="169">
        <f t="shared" si="1714"/>
        <v>0</v>
      </c>
      <c r="AH781" s="169">
        <f t="shared" si="1714"/>
        <v>0</v>
      </c>
      <c r="AI781" s="169">
        <f t="shared" si="1714"/>
        <v>0</v>
      </c>
      <c r="AJ781" s="169">
        <f t="shared" si="1714"/>
        <v>0</v>
      </c>
      <c r="AK781" s="169">
        <f t="shared" si="1714"/>
        <v>0</v>
      </c>
      <c r="AL781" s="169">
        <f t="shared" si="1714"/>
        <v>0</v>
      </c>
      <c r="AM781" s="169">
        <f t="shared" si="1714"/>
        <v>0</v>
      </c>
      <c r="AN781" s="169">
        <f t="shared" si="1714"/>
        <v>0</v>
      </c>
      <c r="AO781" s="169">
        <f t="shared" si="1714"/>
        <v>0</v>
      </c>
      <c r="AP781" s="169">
        <f t="shared" si="1714"/>
        <v>0</v>
      </c>
      <c r="AQ781" s="169">
        <f t="shared" si="1714"/>
        <v>0</v>
      </c>
      <c r="AR781" s="313"/>
    </row>
    <row r="782" spans="1:44" ht="30.05" customHeight="1" x14ac:dyDescent="0.3">
      <c r="A782" s="322"/>
      <c r="B782" s="323"/>
      <c r="C782" s="324"/>
      <c r="D782" s="192" t="s">
        <v>439</v>
      </c>
      <c r="E782" s="170">
        <f t="shared" si="1686"/>
        <v>50.500000000000007</v>
      </c>
      <c r="F782" s="170">
        <f t="shared" si="1685"/>
        <v>50.500000000000007</v>
      </c>
      <c r="G782" s="170">
        <f t="shared" si="1645"/>
        <v>100</v>
      </c>
      <c r="H782" s="169">
        <f t="shared" ref="H782:AQ782" si="1715">H710</f>
        <v>0</v>
      </c>
      <c r="I782" s="169">
        <f t="shared" si="1715"/>
        <v>0</v>
      </c>
      <c r="J782" s="169">
        <f t="shared" si="1715"/>
        <v>0</v>
      </c>
      <c r="K782" s="169">
        <f t="shared" si="1715"/>
        <v>0</v>
      </c>
      <c r="L782" s="169">
        <f t="shared" si="1715"/>
        <v>0</v>
      </c>
      <c r="M782" s="169">
        <f t="shared" si="1715"/>
        <v>0</v>
      </c>
      <c r="N782" s="169">
        <f t="shared" si="1715"/>
        <v>0</v>
      </c>
      <c r="O782" s="169">
        <f t="shared" si="1715"/>
        <v>0</v>
      </c>
      <c r="P782" s="169">
        <f t="shared" si="1715"/>
        <v>0</v>
      </c>
      <c r="Q782" s="169">
        <f t="shared" si="1715"/>
        <v>0</v>
      </c>
      <c r="R782" s="169">
        <f t="shared" si="1715"/>
        <v>0</v>
      </c>
      <c r="S782" s="169">
        <f t="shared" si="1715"/>
        <v>0</v>
      </c>
      <c r="T782" s="169">
        <f t="shared" si="1715"/>
        <v>0</v>
      </c>
      <c r="U782" s="169">
        <f t="shared" si="1715"/>
        <v>0</v>
      </c>
      <c r="V782" s="169">
        <f t="shared" si="1715"/>
        <v>0</v>
      </c>
      <c r="W782" s="169">
        <f t="shared" si="1715"/>
        <v>0</v>
      </c>
      <c r="X782" s="169">
        <f t="shared" si="1715"/>
        <v>0</v>
      </c>
      <c r="Y782" s="169">
        <f t="shared" si="1715"/>
        <v>0</v>
      </c>
      <c r="Z782" s="169">
        <f t="shared" si="1715"/>
        <v>0</v>
      </c>
      <c r="AA782" s="169">
        <f t="shared" si="1715"/>
        <v>0</v>
      </c>
      <c r="AB782" s="169">
        <f t="shared" si="1715"/>
        <v>0</v>
      </c>
      <c r="AC782" s="169">
        <f t="shared" si="1715"/>
        <v>0</v>
      </c>
      <c r="AD782" s="169">
        <f t="shared" si="1715"/>
        <v>0</v>
      </c>
      <c r="AE782" s="169">
        <f t="shared" si="1715"/>
        <v>0</v>
      </c>
      <c r="AF782" s="169">
        <f t="shared" si="1715"/>
        <v>3.07</v>
      </c>
      <c r="AG782" s="169">
        <f t="shared" si="1715"/>
        <v>3.07</v>
      </c>
      <c r="AH782" s="169">
        <f t="shared" si="1715"/>
        <v>0</v>
      </c>
      <c r="AI782" s="169">
        <f t="shared" si="1715"/>
        <v>20.440000000000001</v>
      </c>
      <c r="AJ782" s="169">
        <f t="shared" si="1715"/>
        <v>20.440000000000001</v>
      </c>
      <c r="AK782" s="169">
        <f t="shared" si="1715"/>
        <v>0</v>
      </c>
      <c r="AL782" s="169">
        <f t="shared" si="1715"/>
        <v>20.67</v>
      </c>
      <c r="AM782" s="169">
        <f t="shared" si="1715"/>
        <v>20.67</v>
      </c>
      <c r="AN782" s="169">
        <f t="shared" si="1715"/>
        <v>0</v>
      </c>
      <c r="AO782" s="169">
        <f t="shared" si="1715"/>
        <v>6.32</v>
      </c>
      <c r="AP782" s="169">
        <f t="shared" si="1715"/>
        <v>6.32</v>
      </c>
      <c r="AQ782" s="169">
        <f t="shared" si="1715"/>
        <v>0</v>
      </c>
      <c r="AR782" s="209"/>
    </row>
    <row r="783" spans="1:44" ht="21" customHeight="1" x14ac:dyDescent="0.3">
      <c r="A783" s="325" t="s">
        <v>424</v>
      </c>
      <c r="B783" s="326"/>
      <c r="C783" s="327"/>
      <c r="D783" s="176" t="s">
        <v>41</v>
      </c>
      <c r="E783" s="170">
        <f t="shared" si="1686"/>
        <v>53977.085520000001</v>
      </c>
      <c r="F783" s="170">
        <f t="shared" si="1685"/>
        <v>38715.134969999999</v>
      </c>
      <c r="G783" s="170">
        <f t="shared" si="1645"/>
        <v>71.725130390107807</v>
      </c>
      <c r="H783" s="170">
        <f>H784+H785+H786+H788</f>
        <v>0</v>
      </c>
      <c r="I783" s="170">
        <f t="shared" ref="I783:AQ783" si="1716">I784+I785+I786+I788</f>
        <v>0</v>
      </c>
      <c r="J783" s="170">
        <f t="shared" si="1716"/>
        <v>0</v>
      </c>
      <c r="K783" s="170">
        <f t="shared" si="1716"/>
        <v>0</v>
      </c>
      <c r="L783" s="170">
        <f t="shared" si="1716"/>
        <v>0</v>
      </c>
      <c r="M783" s="170">
        <f t="shared" si="1716"/>
        <v>0</v>
      </c>
      <c r="N783" s="170">
        <f t="shared" si="1716"/>
        <v>0</v>
      </c>
      <c r="O783" s="170">
        <f t="shared" si="1716"/>
        <v>0</v>
      </c>
      <c r="P783" s="170">
        <f t="shared" si="1716"/>
        <v>0</v>
      </c>
      <c r="Q783" s="170">
        <f t="shared" si="1716"/>
        <v>0</v>
      </c>
      <c r="R783" s="170">
        <f t="shared" si="1716"/>
        <v>0</v>
      </c>
      <c r="S783" s="170">
        <f t="shared" si="1716"/>
        <v>0</v>
      </c>
      <c r="T783" s="170">
        <f t="shared" si="1716"/>
        <v>0</v>
      </c>
      <c r="U783" s="170">
        <f t="shared" si="1716"/>
        <v>0</v>
      </c>
      <c r="V783" s="170">
        <f t="shared" si="1716"/>
        <v>0</v>
      </c>
      <c r="W783" s="170">
        <f t="shared" si="1716"/>
        <v>0</v>
      </c>
      <c r="X783" s="170">
        <f t="shared" si="1716"/>
        <v>0</v>
      </c>
      <c r="Y783" s="170">
        <f t="shared" si="1716"/>
        <v>0</v>
      </c>
      <c r="Z783" s="170">
        <f t="shared" si="1716"/>
        <v>0</v>
      </c>
      <c r="AA783" s="170">
        <f t="shared" si="1716"/>
        <v>0</v>
      </c>
      <c r="AB783" s="170">
        <f t="shared" si="1716"/>
        <v>0</v>
      </c>
      <c r="AC783" s="170">
        <f t="shared" si="1716"/>
        <v>7532.2655599999998</v>
      </c>
      <c r="AD783" s="170">
        <f t="shared" si="1716"/>
        <v>7532.2655599999998</v>
      </c>
      <c r="AE783" s="170">
        <f t="shared" si="1716"/>
        <v>0</v>
      </c>
      <c r="AF783" s="170">
        <f t="shared" si="1716"/>
        <v>9755.8379300000015</v>
      </c>
      <c r="AG783" s="170">
        <f t="shared" si="1716"/>
        <v>9755.8379300000015</v>
      </c>
      <c r="AH783" s="170">
        <f t="shared" si="1716"/>
        <v>0</v>
      </c>
      <c r="AI783" s="170">
        <f t="shared" si="1716"/>
        <v>8344.9147899999989</v>
      </c>
      <c r="AJ783" s="170">
        <f t="shared" si="1716"/>
        <v>8344.9147899999989</v>
      </c>
      <c r="AK783" s="170">
        <f t="shared" si="1716"/>
        <v>0</v>
      </c>
      <c r="AL783" s="170">
        <f t="shared" si="1716"/>
        <v>6350.2050499999996</v>
      </c>
      <c r="AM783" s="170">
        <f t="shared" si="1716"/>
        <v>6350.2050499999996</v>
      </c>
      <c r="AN783" s="170">
        <f t="shared" si="1716"/>
        <v>0</v>
      </c>
      <c r="AO783" s="170">
        <f t="shared" si="1716"/>
        <v>21993.86219</v>
      </c>
      <c r="AP783" s="170">
        <f t="shared" si="1716"/>
        <v>6731.9116399999994</v>
      </c>
      <c r="AQ783" s="170">
        <f t="shared" si="1716"/>
        <v>0</v>
      </c>
      <c r="AR783" s="345"/>
    </row>
    <row r="784" spans="1:44" x14ac:dyDescent="0.3">
      <c r="A784" s="328"/>
      <c r="B784" s="329"/>
      <c r="C784" s="330"/>
      <c r="D784" s="172" t="s">
        <v>37</v>
      </c>
      <c r="E784" s="170">
        <f t="shared" si="1686"/>
        <v>2248.6626999999999</v>
      </c>
      <c r="F784" s="170">
        <f t="shared" si="1685"/>
        <v>2248.6626999999999</v>
      </c>
      <c r="G784" s="170">
        <f t="shared" si="1645"/>
        <v>100</v>
      </c>
      <c r="H784" s="169">
        <f>H778+H700</f>
        <v>0</v>
      </c>
      <c r="I784" s="169">
        <f t="shared" ref="I784:AQ784" si="1717">I778+I700</f>
        <v>0</v>
      </c>
      <c r="J784" s="169">
        <f t="shared" si="1717"/>
        <v>0</v>
      </c>
      <c r="K784" s="169">
        <f t="shared" si="1717"/>
        <v>0</v>
      </c>
      <c r="L784" s="169">
        <f t="shared" si="1717"/>
        <v>0</v>
      </c>
      <c r="M784" s="169">
        <f t="shared" si="1717"/>
        <v>0</v>
      </c>
      <c r="N784" s="169">
        <f t="shared" si="1717"/>
        <v>0</v>
      </c>
      <c r="O784" s="169">
        <f t="shared" si="1717"/>
        <v>0</v>
      </c>
      <c r="P784" s="169">
        <f t="shared" si="1717"/>
        <v>0</v>
      </c>
      <c r="Q784" s="169">
        <f t="shared" si="1717"/>
        <v>0</v>
      </c>
      <c r="R784" s="169">
        <f t="shared" si="1717"/>
        <v>0</v>
      </c>
      <c r="S784" s="169">
        <f t="shared" si="1717"/>
        <v>0</v>
      </c>
      <c r="T784" s="169">
        <f t="shared" si="1717"/>
        <v>0</v>
      </c>
      <c r="U784" s="169">
        <f t="shared" si="1717"/>
        <v>0</v>
      </c>
      <c r="V784" s="169">
        <f t="shared" si="1717"/>
        <v>0</v>
      </c>
      <c r="W784" s="169">
        <f t="shared" si="1717"/>
        <v>0</v>
      </c>
      <c r="X784" s="169">
        <f t="shared" si="1717"/>
        <v>0</v>
      </c>
      <c r="Y784" s="169">
        <f t="shared" si="1717"/>
        <v>0</v>
      </c>
      <c r="Z784" s="169">
        <f t="shared" si="1717"/>
        <v>0</v>
      </c>
      <c r="AA784" s="169">
        <f t="shared" si="1717"/>
        <v>0</v>
      </c>
      <c r="AB784" s="169">
        <f t="shared" si="1717"/>
        <v>0</v>
      </c>
      <c r="AC784" s="169">
        <f t="shared" si="1717"/>
        <v>0</v>
      </c>
      <c r="AD784" s="169">
        <f t="shared" si="1717"/>
        <v>0</v>
      </c>
      <c r="AE784" s="169">
        <f t="shared" si="1717"/>
        <v>0</v>
      </c>
      <c r="AF784" s="169">
        <f t="shared" si="1717"/>
        <v>0</v>
      </c>
      <c r="AG784" s="169">
        <f t="shared" si="1717"/>
        <v>0</v>
      </c>
      <c r="AH784" s="169">
        <f t="shared" si="1717"/>
        <v>0</v>
      </c>
      <c r="AI784" s="169">
        <f t="shared" si="1717"/>
        <v>1350.8</v>
      </c>
      <c r="AJ784" s="169">
        <f t="shared" si="1717"/>
        <v>1350.8</v>
      </c>
      <c r="AK784" s="169">
        <f t="shared" si="1717"/>
        <v>0</v>
      </c>
      <c r="AL784" s="169">
        <f t="shared" si="1717"/>
        <v>292.5</v>
      </c>
      <c r="AM784" s="169">
        <f t="shared" si="1717"/>
        <v>292.5</v>
      </c>
      <c r="AN784" s="169">
        <f t="shared" si="1717"/>
        <v>0</v>
      </c>
      <c r="AO784" s="169">
        <f t="shared" si="1717"/>
        <v>605.36270000000002</v>
      </c>
      <c r="AP784" s="169">
        <f t="shared" si="1717"/>
        <v>605.36270000000002</v>
      </c>
      <c r="AQ784" s="169">
        <f t="shared" si="1717"/>
        <v>0</v>
      </c>
      <c r="AR784" s="345"/>
    </row>
    <row r="785" spans="1:44" ht="33.049999999999997" customHeight="1" x14ac:dyDescent="0.3">
      <c r="A785" s="328"/>
      <c r="B785" s="329"/>
      <c r="C785" s="330"/>
      <c r="D785" s="172" t="s">
        <v>2</v>
      </c>
      <c r="E785" s="170">
        <f t="shared" si="1686"/>
        <v>4583.3244399999994</v>
      </c>
      <c r="F785" s="170">
        <f t="shared" si="1685"/>
        <v>4583.3244399999994</v>
      </c>
      <c r="G785" s="170">
        <f t="shared" si="1645"/>
        <v>100</v>
      </c>
      <c r="H785" s="169">
        <f t="shared" ref="H785:AQ785" si="1718">H779+H701</f>
        <v>0</v>
      </c>
      <c r="I785" s="169">
        <f t="shared" si="1718"/>
        <v>0</v>
      </c>
      <c r="J785" s="169">
        <f t="shared" si="1718"/>
        <v>0</v>
      </c>
      <c r="K785" s="169">
        <f t="shared" si="1718"/>
        <v>0</v>
      </c>
      <c r="L785" s="169">
        <f t="shared" si="1718"/>
        <v>0</v>
      </c>
      <c r="M785" s="169">
        <f t="shared" si="1718"/>
        <v>0</v>
      </c>
      <c r="N785" s="169">
        <f t="shared" si="1718"/>
        <v>0</v>
      </c>
      <c r="O785" s="169">
        <f t="shared" si="1718"/>
        <v>0</v>
      </c>
      <c r="P785" s="169">
        <f t="shared" si="1718"/>
        <v>0</v>
      </c>
      <c r="Q785" s="169">
        <f t="shared" si="1718"/>
        <v>0</v>
      </c>
      <c r="R785" s="169">
        <f t="shared" si="1718"/>
        <v>0</v>
      </c>
      <c r="S785" s="169">
        <f t="shared" si="1718"/>
        <v>0</v>
      </c>
      <c r="T785" s="169">
        <f t="shared" si="1718"/>
        <v>0</v>
      </c>
      <c r="U785" s="169">
        <f t="shared" si="1718"/>
        <v>0</v>
      </c>
      <c r="V785" s="169">
        <f t="shared" si="1718"/>
        <v>0</v>
      </c>
      <c r="W785" s="169">
        <f t="shared" si="1718"/>
        <v>0</v>
      </c>
      <c r="X785" s="169">
        <f t="shared" si="1718"/>
        <v>0</v>
      </c>
      <c r="Y785" s="169">
        <f t="shared" si="1718"/>
        <v>0</v>
      </c>
      <c r="Z785" s="169">
        <f t="shared" si="1718"/>
        <v>0</v>
      </c>
      <c r="AA785" s="169">
        <f t="shared" si="1718"/>
        <v>0</v>
      </c>
      <c r="AB785" s="169">
        <f t="shared" si="1718"/>
        <v>0</v>
      </c>
      <c r="AC785" s="169">
        <f t="shared" si="1718"/>
        <v>0</v>
      </c>
      <c r="AD785" s="169">
        <f t="shared" si="1718"/>
        <v>0</v>
      </c>
      <c r="AE785" s="169">
        <f t="shared" si="1718"/>
        <v>0</v>
      </c>
      <c r="AF785" s="169">
        <f t="shared" si="1718"/>
        <v>0</v>
      </c>
      <c r="AG785" s="169">
        <f t="shared" si="1718"/>
        <v>0</v>
      </c>
      <c r="AH785" s="169">
        <f t="shared" si="1718"/>
        <v>0</v>
      </c>
      <c r="AI785" s="169">
        <f t="shared" si="1718"/>
        <v>3179.0383499999998</v>
      </c>
      <c r="AJ785" s="169">
        <f t="shared" si="1718"/>
        <v>3179.0383499999998</v>
      </c>
      <c r="AK785" s="169">
        <f t="shared" si="1718"/>
        <v>0</v>
      </c>
      <c r="AL785" s="169">
        <f t="shared" si="1718"/>
        <v>457.5</v>
      </c>
      <c r="AM785" s="169">
        <f t="shared" si="1718"/>
        <v>457.5</v>
      </c>
      <c r="AN785" s="169">
        <f t="shared" si="1718"/>
        <v>0</v>
      </c>
      <c r="AO785" s="169">
        <f t="shared" si="1718"/>
        <v>946.78608999999994</v>
      </c>
      <c r="AP785" s="169">
        <f t="shared" si="1718"/>
        <v>946.78608999999994</v>
      </c>
      <c r="AQ785" s="169">
        <f t="shared" si="1718"/>
        <v>0</v>
      </c>
      <c r="AR785" s="345"/>
    </row>
    <row r="786" spans="1:44" ht="36" customHeight="1" x14ac:dyDescent="0.3">
      <c r="A786" s="328"/>
      <c r="B786" s="329"/>
      <c r="C786" s="330"/>
      <c r="D786" s="192" t="s">
        <v>449</v>
      </c>
      <c r="E786" s="170">
        <f>H786+K786+N786+Q786+T786+W786+Z786+AC786+AF786+AI786+AL786+AO786-0.1</f>
        <v>40594.49538</v>
      </c>
      <c r="F786" s="170">
        <f t="shared" si="1685"/>
        <v>26412.089629999999</v>
      </c>
      <c r="G786" s="170">
        <f t="shared" si="1645"/>
        <v>65.063229343682508</v>
      </c>
      <c r="H786" s="169">
        <f t="shared" ref="H786:AQ786" si="1719">H780+H702</f>
        <v>0</v>
      </c>
      <c r="I786" s="169">
        <f t="shared" si="1719"/>
        <v>0</v>
      </c>
      <c r="J786" s="169">
        <f t="shared" si="1719"/>
        <v>0</v>
      </c>
      <c r="K786" s="169">
        <f t="shared" si="1719"/>
        <v>0</v>
      </c>
      <c r="L786" s="169">
        <f t="shared" si="1719"/>
        <v>0</v>
      </c>
      <c r="M786" s="169">
        <f t="shared" si="1719"/>
        <v>0</v>
      </c>
      <c r="N786" s="169">
        <f t="shared" si="1719"/>
        <v>0</v>
      </c>
      <c r="O786" s="169">
        <f t="shared" si="1719"/>
        <v>0</v>
      </c>
      <c r="P786" s="169">
        <f t="shared" si="1719"/>
        <v>0</v>
      </c>
      <c r="Q786" s="169">
        <f t="shared" si="1719"/>
        <v>0</v>
      </c>
      <c r="R786" s="169">
        <f t="shared" si="1719"/>
        <v>0</v>
      </c>
      <c r="S786" s="169">
        <f t="shared" si="1719"/>
        <v>0</v>
      </c>
      <c r="T786" s="169">
        <f t="shared" si="1719"/>
        <v>0</v>
      </c>
      <c r="U786" s="169">
        <f t="shared" si="1719"/>
        <v>0</v>
      </c>
      <c r="V786" s="169">
        <f t="shared" si="1719"/>
        <v>0</v>
      </c>
      <c r="W786" s="169">
        <f t="shared" si="1719"/>
        <v>0</v>
      </c>
      <c r="X786" s="169">
        <f t="shared" si="1719"/>
        <v>0</v>
      </c>
      <c r="Y786" s="169">
        <f t="shared" si="1719"/>
        <v>0</v>
      </c>
      <c r="Z786" s="169">
        <f t="shared" si="1719"/>
        <v>0</v>
      </c>
      <c r="AA786" s="169">
        <f t="shared" si="1719"/>
        <v>0</v>
      </c>
      <c r="AB786" s="169">
        <f t="shared" si="1719"/>
        <v>0</v>
      </c>
      <c r="AC786" s="169">
        <f t="shared" si="1719"/>
        <v>6169.0022499999995</v>
      </c>
      <c r="AD786" s="169">
        <f t="shared" si="1719"/>
        <v>6169.0022499999995</v>
      </c>
      <c r="AE786" s="169">
        <f t="shared" si="1719"/>
        <v>0</v>
      </c>
      <c r="AF786" s="169">
        <f t="shared" si="1719"/>
        <v>7986.4927300000008</v>
      </c>
      <c r="AG786" s="169">
        <f t="shared" si="1719"/>
        <v>7986.4927300000008</v>
      </c>
      <c r="AH786" s="169">
        <f t="shared" si="1719"/>
        <v>0</v>
      </c>
      <c r="AI786" s="169">
        <f>AI780+AI702-0.05</f>
        <v>3710.5359499999995</v>
      </c>
      <c r="AJ786" s="169">
        <f>AJ780+AJ702-0.05</f>
        <v>3710.5359499999995</v>
      </c>
      <c r="AK786" s="169">
        <f t="shared" si="1719"/>
        <v>0</v>
      </c>
      <c r="AL786" s="169">
        <f t="shared" si="1719"/>
        <v>5146.8136699999995</v>
      </c>
      <c r="AM786" s="169">
        <f t="shared" si="1719"/>
        <v>5146.8136699999995</v>
      </c>
      <c r="AN786" s="169">
        <f t="shared" si="1719"/>
        <v>0</v>
      </c>
      <c r="AO786" s="169">
        <f t="shared" si="1719"/>
        <v>17581.750780000002</v>
      </c>
      <c r="AP786" s="169">
        <f t="shared" si="1719"/>
        <v>3399.2450299999996</v>
      </c>
      <c r="AQ786" s="169">
        <f t="shared" si="1719"/>
        <v>0</v>
      </c>
      <c r="AR786" s="345"/>
    </row>
    <row r="787" spans="1:44" ht="29" customHeight="1" x14ac:dyDescent="0.25">
      <c r="A787" s="328"/>
      <c r="B787" s="329"/>
      <c r="C787" s="330"/>
      <c r="D787" s="173" t="s">
        <v>272</v>
      </c>
      <c r="E787" s="170">
        <f t="shared" ref="E787:E794" si="1720">H787+K787+N787+Q787+T787+W787+Z787+AC787+AF787+AI787+AL787+AO787</f>
        <v>0</v>
      </c>
      <c r="F787" s="170">
        <f t="shared" si="1685"/>
        <v>0</v>
      </c>
      <c r="G787" s="170" t="e">
        <f t="shared" si="1645"/>
        <v>#DIV/0!</v>
      </c>
      <c r="H787" s="169">
        <f t="shared" ref="H787:AQ787" si="1721">H781+H703</f>
        <v>0</v>
      </c>
      <c r="I787" s="169">
        <f t="shared" si="1721"/>
        <v>0</v>
      </c>
      <c r="J787" s="169">
        <f t="shared" si="1721"/>
        <v>0</v>
      </c>
      <c r="K787" s="169">
        <f t="shared" si="1721"/>
        <v>0</v>
      </c>
      <c r="L787" s="169">
        <f t="shared" si="1721"/>
        <v>0</v>
      </c>
      <c r="M787" s="169">
        <f t="shared" si="1721"/>
        <v>0</v>
      </c>
      <c r="N787" s="169">
        <f t="shared" si="1721"/>
        <v>0</v>
      </c>
      <c r="O787" s="169">
        <f t="shared" si="1721"/>
        <v>0</v>
      </c>
      <c r="P787" s="169">
        <f t="shared" si="1721"/>
        <v>0</v>
      </c>
      <c r="Q787" s="169">
        <f t="shared" si="1721"/>
        <v>0</v>
      </c>
      <c r="R787" s="169">
        <f t="shared" si="1721"/>
        <v>0</v>
      </c>
      <c r="S787" s="169">
        <f t="shared" si="1721"/>
        <v>0</v>
      </c>
      <c r="T787" s="169">
        <f t="shared" si="1721"/>
        <v>0</v>
      </c>
      <c r="U787" s="169">
        <f t="shared" si="1721"/>
        <v>0</v>
      </c>
      <c r="V787" s="169">
        <f t="shared" si="1721"/>
        <v>0</v>
      </c>
      <c r="W787" s="169">
        <f t="shared" si="1721"/>
        <v>0</v>
      </c>
      <c r="X787" s="169">
        <f t="shared" si="1721"/>
        <v>0</v>
      </c>
      <c r="Y787" s="169">
        <f t="shared" si="1721"/>
        <v>0</v>
      </c>
      <c r="Z787" s="169">
        <f t="shared" si="1721"/>
        <v>0</v>
      </c>
      <c r="AA787" s="169">
        <f t="shared" si="1721"/>
        <v>0</v>
      </c>
      <c r="AB787" s="169">
        <f t="shared" si="1721"/>
        <v>0</v>
      </c>
      <c r="AC787" s="169">
        <f t="shared" si="1721"/>
        <v>0</v>
      </c>
      <c r="AD787" s="169">
        <f t="shared" si="1721"/>
        <v>0</v>
      </c>
      <c r="AE787" s="169">
        <f t="shared" si="1721"/>
        <v>0</v>
      </c>
      <c r="AF787" s="169">
        <f t="shared" si="1721"/>
        <v>0</v>
      </c>
      <c r="AG787" s="169">
        <f t="shared" si="1721"/>
        <v>0</v>
      </c>
      <c r="AH787" s="169">
        <f t="shared" si="1721"/>
        <v>0</v>
      </c>
      <c r="AI787" s="169">
        <f t="shared" si="1721"/>
        <v>0</v>
      </c>
      <c r="AJ787" s="169">
        <f t="shared" si="1721"/>
        <v>0</v>
      </c>
      <c r="AK787" s="169">
        <f t="shared" si="1721"/>
        <v>0</v>
      </c>
      <c r="AL787" s="169">
        <f t="shared" si="1721"/>
        <v>0</v>
      </c>
      <c r="AM787" s="169">
        <f t="shared" si="1721"/>
        <v>0</v>
      </c>
      <c r="AN787" s="169">
        <f t="shared" si="1721"/>
        <v>0</v>
      </c>
      <c r="AO787" s="169">
        <f t="shared" si="1721"/>
        <v>0</v>
      </c>
      <c r="AP787" s="169">
        <f t="shared" si="1721"/>
        <v>0</v>
      </c>
      <c r="AQ787" s="169">
        <f t="shared" si="1721"/>
        <v>0</v>
      </c>
      <c r="AR787" s="345"/>
    </row>
    <row r="788" spans="1:44" ht="29" customHeight="1" x14ac:dyDescent="0.3">
      <c r="A788" s="331"/>
      <c r="B788" s="332"/>
      <c r="C788" s="333"/>
      <c r="D788" s="192" t="s">
        <v>439</v>
      </c>
      <c r="E788" s="170">
        <f t="shared" si="1720"/>
        <v>6550.5029999999997</v>
      </c>
      <c r="F788" s="170">
        <f t="shared" si="1685"/>
        <v>5471.0581999999995</v>
      </c>
      <c r="G788" s="170">
        <f t="shared" si="1645"/>
        <v>83.521192189363163</v>
      </c>
      <c r="H788" s="169">
        <f>H782+H704</f>
        <v>0</v>
      </c>
      <c r="I788" s="169">
        <f t="shared" ref="I788:AQ788" si="1722">I782+I704</f>
        <v>0</v>
      </c>
      <c r="J788" s="169">
        <f t="shared" si="1722"/>
        <v>0</v>
      </c>
      <c r="K788" s="169">
        <f t="shared" si="1722"/>
        <v>0</v>
      </c>
      <c r="L788" s="169">
        <f t="shared" si="1722"/>
        <v>0</v>
      </c>
      <c r="M788" s="169">
        <f t="shared" si="1722"/>
        <v>0</v>
      </c>
      <c r="N788" s="169">
        <f t="shared" si="1722"/>
        <v>0</v>
      </c>
      <c r="O788" s="169">
        <f t="shared" si="1722"/>
        <v>0</v>
      </c>
      <c r="P788" s="169">
        <f t="shared" si="1722"/>
        <v>0</v>
      </c>
      <c r="Q788" s="169">
        <f t="shared" si="1722"/>
        <v>0</v>
      </c>
      <c r="R788" s="169">
        <f t="shared" si="1722"/>
        <v>0</v>
      </c>
      <c r="S788" s="169">
        <f t="shared" si="1722"/>
        <v>0</v>
      </c>
      <c r="T788" s="169">
        <f t="shared" si="1722"/>
        <v>0</v>
      </c>
      <c r="U788" s="169">
        <f t="shared" si="1722"/>
        <v>0</v>
      </c>
      <c r="V788" s="169">
        <f t="shared" si="1722"/>
        <v>0</v>
      </c>
      <c r="W788" s="169">
        <f t="shared" si="1722"/>
        <v>0</v>
      </c>
      <c r="X788" s="169">
        <f t="shared" si="1722"/>
        <v>0</v>
      </c>
      <c r="Y788" s="169">
        <f t="shared" si="1722"/>
        <v>0</v>
      </c>
      <c r="Z788" s="169">
        <f t="shared" si="1722"/>
        <v>0</v>
      </c>
      <c r="AA788" s="169">
        <f t="shared" si="1722"/>
        <v>0</v>
      </c>
      <c r="AB788" s="169">
        <f t="shared" si="1722"/>
        <v>0</v>
      </c>
      <c r="AC788" s="169">
        <f t="shared" si="1722"/>
        <v>1363.26331</v>
      </c>
      <c r="AD788" s="169">
        <f t="shared" si="1722"/>
        <v>1363.26331</v>
      </c>
      <c r="AE788" s="169">
        <f t="shared" si="1722"/>
        <v>0</v>
      </c>
      <c r="AF788" s="169">
        <f t="shared" si="1722"/>
        <v>1769.3452</v>
      </c>
      <c r="AG788" s="169">
        <f t="shared" si="1722"/>
        <v>1769.3452</v>
      </c>
      <c r="AH788" s="169">
        <f t="shared" si="1722"/>
        <v>0</v>
      </c>
      <c r="AI788" s="169">
        <f t="shared" si="1722"/>
        <v>104.54049000000001</v>
      </c>
      <c r="AJ788" s="169">
        <f t="shared" si="1722"/>
        <v>104.54049000000001</v>
      </c>
      <c r="AK788" s="169">
        <f t="shared" si="1722"/>
        <v>0</v>
      </c>
      <c r="AL788" s="169">
        <f t="shared" si="1722"/>
        <v>453.39138000000003</v>
      </c>
      <c r="AM788" s="169">
        <f t="shared" si="1722"/>
        <v>453.39138000000003</v>
      </c>
      <c r="AN788" s="169">
        <f t="shared" si="1722"/>
        <v>0</v>
      </c>
      <c r="AO788" s="169">
        <f t="shared" si="1722"/>
        <v>2859.9626199999998</v>
      </c>
      <c r="AP788" s="169">
        <f t="shared" si="1722"/>
        <v>1780.5178199999998</v>
      </c>
      <c r="AQ788" s="169">
        <f t="shared" si="1722"/>
        <v>0</v>
      </c>
      <c r="AR788" s="210"/>
    </row>
    <row r="789" spans="1:44" ht="29" customHeight="1" x14ac:dyDescent="0.3">
      <c r="A789" s="325" t="s">
        <v>282</v>
      </c>
      <c r="B789" s="326"/>
      <c r="C789" s="327"/>
      <c r="D789" s="176" t="s">
        <v>41</v>
      </c>
      <c r="E789" s="170">
        <f t="shared" si="1720"/>
        <v>53977.085520000001</v>
      </c>
      <c r="F789" s="170">
        <f t="shared" si="1685"/>
        <v>38715.134969999999</v>
      </c>
      <c r="G789" s="170">
        <f t="shared" si="1645"/>
        <v>71.725130390107807</v>
      </c>
      <c r="H789" s="170">
        <f>H790+H791+H792+H794</f>
        <v>0</v>
      </c>
      <c r="I789" s="170">
        <f t="shared" ref="I789:AQ789" si="1723">I790+I791+I792+I794</f>
        <v>0</v>
      </c>
      <c r="J789" s="170">
        <f t="shared" si="1723"/>
        <v>0</v>
      </c>
      <c r="K789" s="170">
        <f t="shared" si="1723"/>
        <v>0</v>
      </c>
      <c r="L789" s="170">
        <f t="shared" si="1723"/>
        <v>0</v>
      </c>
      <c r="M789" s="170">
        <f t="shared" si="1723"/>
        <v>0</v>
      </c>
      <c r="N789" s="170">
        <f t="shared" si="1723"/>
        <v>0</v>
      </c>
      <c r="O789" s="170">
        <f t="shared" si="1723"/>
        <v>0</v>
      </c>
      <c r="P789" s="170">
        <f t="shared" si="1723"/>
        <v>0</v>
      </c>
      <c r="Q789" s="170">
        <f t="shared" si="1723"/>
        <v>0</v>
      </c>
      <c r="R789" s="170">
        <f t="shared" si="1723"/>
        <v>0</v>
      </c>
      <c r="S789" s="170">
        <f t="shared" si="1723"/>
        <v>0</v>
      </c>
      <c r="T789" s="170">
        <f t="shared" si="1723"/>
        <v>0</v>
      </c>
      <c r="U789" s="170">
        <f t="shared" si="1723"/>
        <v>0</v>
      </c>
      <c r="V789" s="170">
        <f t="shared" si="1723"/>
        <v>0</v>
      </c>
      <c r="W789" s="170">
        <f t="shared" si="1723"/>
        <v>0</v>
      </c>
      <c r="X789" s="170">
        <f t="shared" si="1723"/>
        <v>0</v>
      </c>
      <c r="Y789" s="170">
        <f t="shared" si="1723"/>
        <v>0</v>
      </c>
      <c r="Z789" s="170">
        <f t="shared" si="1723"/>
        <v>0</v>
      </c>
      <c r="AA789" s="170">
        <f t="shared" si="1723"/>
        <v>0</v>
      </c>
      <c r="AB789" s="170">
        <f t="shared" si="1723"/>
        <v>0</v>
      </c>
      <c r="AC789" s="170">
        <f t="shared" si="1723"/>
        <v>7532.2655599999998</v>
      </c>
      <c r="AD789" s="170">
        <f t="shared" si="1723"/>
        <v>7532.2655599999998</v>
      </c>
      <c r="AE789" s="170">
        <f t="shared" si="1723"/>
        <v>0</v>
      </c>
      <c r="AF789" s="170">
        <f t="shared" si="1723"/>
        <v>9755.8379300000015</v>
      </c>
      <c r="AG789" s="170">
        <f t="shared" si="1723"/>
        <v>9755.8379300000015</v>
      </c>
      <c r="AH789" s="170">
        <f t="shared" si="1723"/>
        <v>0</v>
      </c>
      <c r="AI789" s="170">
        <f t="shared" si="1723"/>
        <v>8344.9147899999989</v>
      </c>
      <c r="AJ789" s="170">
        <f t="shared" si="1723"/>
        <v>8344.9147899999989</v>
      </c>
      <c r="AK789" s="170">
        <f t="shared" si="1723"/>
        <v>0</v>
      </c>
      <c r="AL789" s="170">
        <f t="shared" si="1723"/>
        <v>6350.2050499999996</v>
      </c>
      <c r="AM789" s="170">
        <f t="shared" si="1723"/>
        <v>6350.2050499999996</v>
      </c>
      <c r="AN789" s="170">
        <f t="shared" si="1723"/>
        <v>0</v>
      </c>
      <c r="AO789" s="170">
        <f t="shared" si="1723"/>
        <v>21993.86219</v>
      </c>
      <c r="AP789" s="170">
        <f t="shared" si="1723"/>
        <v>6731.9116399999994</v>
      </c>
      <c r="AQ789" s="170">
        <f t="shared" si="1723"/>
        <v>0</v>
      </c>
      <c r="AR789" s="345"/>
    </row>
    <row r="790" spans="1:44" ht="29" customHeight="1" x14ac:dyDescent="0.3">
      <c r="A790" s="328"/>
      <c r="B790" s="329"/>
      <c r="C790" s="330"/>
      <c r="D790" s="172" t="s">
        <v>37</v>
      </c>
      <c r="E790" s="170">
        <f t="shared" si="1720"/>
        <v>2248.6626999999999</v>
      </c>
      <c r="F790" s="170">
        <f t="shared" si="1685"/>
        <v>2248.6626999999999</v>
      </c>
      <c r="G790" s="170">
        <f t="shared" si="1645"/>
        <v>100</v>
      </c>
      <c r="H790" s="169">
        <f>H784</f>
        <v>0</v>
      </c>
      <c r="I790" s="169">
        <f t="shared" ref="I790:AQ790" si="1724">I784</f>
        <v>0</v>
      </c>
      <c r="J790" s="169">
        <f t="shared" si="1724"/>
        <v>0</v>
      </c>
      <c r="K790" s="169">
        <f t="shared" si="1724"/>
        <v>0</v>
      </c>
      <c r="L790" s="169">
        <f t="shared" si="1724"/>
        <v>0</v>
      </c>
      <c r="M790" s="169">
        <f t="shared" si="1724"/>
        <v>0</v>
      </c>
      <c r="N790" s="169">
        <f t="shared" si="1724"/>
        <v>0</v>
      </c>
      <c r="O790" s="169">
        <f t="shared" si="1724"/>
        <v>0</v>
      </c>
      <c r="P790" s="169">
        <f t="shared" si="1724"/>
        <v>0</v>
      </c>
      <c r="Q790" s="169">
        <f t="shared" si="1724"/>
        <v>0</v>
      </c>
      <c r="R790" s="169">
        <f t="shared" si="1724"/>
        <v>0</v>
      </c>
      <c r="S790" s="169">
        <f t="shared" si="1724"/>
        <v>0</v>
      </c>
      <c r="T790" s="169">
        <f t="shared" si="1724"/>
        <v>0</v>
      </c>
      <c r="U790" s="169">
        <f t="shared" si="1724"/>
        <v>0</v>
      </c>
      <c r="V790" s="169">
        <f t="shared" si="1724"/>
        <v>0</v>
      </c>
      <c r="W790" s="169">
        <f t="shared" si="1724"/>
        <v>0</v>
      </c>
      <c r="X790" s="169">
        <f t="shared" si="1724"/>
        <v>0</v>
      </c>
      <c r="Y790" s="169">
        <f t="shared" si="1724"/>
        <v>0</v>
      </c>
      <c r="Z790" s="169">
        <f t="shared" si="1724"/>
        <v>0</v>
      </c>
      <c r="AA790" s="169">
        <f t="shared" si="1724"/>
        <v>0</v>
      </c>
      <c r="AB790" s="169">
        <f t="shared" si="1724"/>
        <v>0</v>
      </c>
      <c r="AC790" s="169">
        <f t="shared" si="1724"/>
        <v>0</v>
      </c>
      <c r="AD790" s="169">
        <f t="shared" si="1724"/>
        <v>0</v>
      </c>
      <c r="AE790" s="169">
        <f t="shared" si="1724"/>
        <v>0</v>
      </c>
      <c r="AF790" s="169">
        <f t="shared" si="1724"/>
        <v>0</v>
      </c>
      <c r="AG790" s="169">
        <f t="shared" si="1724"/>
        <v>0</v>
      </c>
      <c r="AH790" s="169">
        <f t="shared" si="1724"/>
        <v>0</v>
      </c>
      <c r="AI790" s="169">
        <f t="shared" si="1724"/>
        <v>1350.8</v>
      </c>
      <c r="AJ790" s="169">
        <f t="shared" si="1724"/>
        <v>1350.8</v>
      </c>
      <c r="AK790" s="169">
        <f t="shared" si="1724"/>
        <v>0</v>
      </c>
      <c r="AL790" s="169">
        <f t="shared" si="1724"/>
        <v>292.5</v>
      </c>
      <c r="AM790" s="169">
        <f t="shared" si="1724"/>
        <v>292.5</v>
      </c>
      <c r="AN790" s="169">
        <f t="shared" si="1724"/>
        <v>0</v>
      </c>
      <c r="AO790" s="169">
        <f t="shared" si="1724"/>
        <v>605.36270000000002</v>
      </c>
      <c r="AP790" s="169">
        <f t="shared" si="1724"/>
        <v>605.36270000000002</v>
      </c>
      <c r="AQ790" s="169">
        <f t="shared" si="1724"/>
        <v>0</v>
      </c>
      <c r="AR790" s="345"/>
    </row>
    <row r="791" spans="1:44" ht="29" customHeight="1" x14ac:dyDescent="0.3">
      <c r="A791" s="328"/>
      <c r="B791" s="329"/>
      <c r="C791" s="330"/>
      <c r="D791" s="172" t="s">
        <v>2</v>
      </c>
      <c r="E791" s="170">
        <f t="shared" si="1720"/>
        <v>4583.3244399999994</v>
      </c>
      <c r="F791" s="170">
        <f t="shared" si="1685"/>
        <v>4583.3244399999994</v>
      </c>
      <c r="G791" s="170">
        <f t="shared" si="1645"/>
        <v>100</v>
      </c>
      <c r="H791" s="169">
        <f t="shared" ref="H791:AQ791" si="1725">H785</f>
        <v>0</v>
      </c>
      <c r="I791" s="169">
        <f t="shared" si="1725"/>
        <v>0</v>
      </c>
      <c r="J791" s="169">
        <f t="shared" si="1725"/>
        <v>0</v>
      </c>
      <c r="K791" s="169">
        <f t="shared" si="1725"/>
        <v>0</v>
      </c>
      <c r="L791" s="169">
        <f t="shared" si="1725"/>
        <v>0</v>
      </c>
      <c r="M791" s="169">
        <f t="shared" si="1725"/>
        <v>0</v>
      </c>
      <c r="N791" s="169">
        <f t="shared" si="1725"/>
        <v>0</v>
      </c>
      <c r="O791" s="169">
        <f t="shared" si="1725"/>
        <v>0</v>
      </c>
      <c r="P791" s="169">
        <f t="shared" si="1725"/>
        <v>0</v>
      </c>
      <c r="Q791" s="169">
        <f t="shared" si="1725"/>
        <v>0</v>
      </c>
      <c r="R791" s="169">
        <f t="shared" si="1725"/>
        <v>0</v>
      </c>
      <c r="S791" s="169">
        <f t="shared" si="1725"/>
        <v>0</v>
      </c>
      <c r="T791" s="169">
        <f t="shared" si="1725"/>
        <v>0</v>
      </c>
      <c r="U791" s="169">
        <f t="shared" si="1725"/>
        <v>0</v>
      </c>
      <c r="V791" s="169">
        <f t="shared" si="1725"/>
        <v>0</v>
      </c>
      <c r="W791" s="169">
        <f t="shared" si="1725"/>
        <v>0</v>
      </c>
      <c r="X791" s="169">
        <f t="shared" si="1725"/>
        <v>0</v>
      </c>
      <c r="Y791" s="169">
        <f t="shared" si="1725"/>
        <v>0</v>
      </c>
      <c r="Z791" s="169">
        <f t="shared" si="1725"/>
        <v>0</v>
      </c>
      <c r="AA791" s="169">
        <f t="shared" si="1725"/>
        <v>0</v>
      </c>
      <c r="AB791" s="169">
        <f t="shared" si="1725"/>
        <v>0</v>
      </c>
      <c r="AC791" s="169">
        <f t="shared" si="1725"/>
        <v>0</v>
      </c>
      <c r="AD791" s="169">
        <f t="shared" si="1725"/>
        <v>0</v>
      </c>
      <c r="AE791" s="169">
        <f t="shared" si="1725"/>
        <v>0</v>
      </c>
      <c r="AF791" s="169">
        <f t="shared" si="1725"/>
        <v>0</v>
      </c>
      <c r="AG791" s="169">
        <f t="shared" si="1725"/>
        <v>0</v>
      </c>
      <c r="AH791" s="169">
        <f t="shared" si="1725"/>
        <v>0</v>
      </c>
      <c r="AI791" s="169">
        <f t="shared" si="1725"/>
        <v>3179.0383499999998</v>
      </c>
      <c r="AJ791" s="169">
        <f t="shared" si="1725"/>
        <v>3179.0383499999998</v>
      </c>
      <c r="AK791" s="169">
        <f t="shared" si="1725"/>
        <v>0</v>
      </c>
      <c r="AL791" s="169">
        <f t="shared" si="1725"/>
        <v>457.5</v>
      </c>
      <c r="AM791" s="169">
        <f t="shared" si="1725"/>
        <v>457.5</v>
      </c>
      <c r="AN791" s="169">
        <f t="shared" si="1725"/>
        <v>0</v>
      </c>
      <c r="AO791" s="169">
        <f t="shared" si="1725"/>
        <v>946.78608999999994</v>
      </c>
      <c r="AP791" s="169">
        <f t="shared" si="1725"/>
        <v>946.78608999999994</v>
      </c>
      <c r="AQ791" s="169">
        <f t="shared" si="1725"/>
        <v>0</v>
      </c>
      <c r="AR791" s="345"/>
    </row>
    <row r="792" spans="1:44" ht="29" customHeight="1" x14ac:dyDescent="0.3">
      <c r="A792" s="328"/>
      <c r="B792" s="329"/>
      <c r="C792" s="330"/>
      <c r="D792" s="172" t="s">
        <v>43</v>
      </c>
      <c r="E792" s="170">
        <f t="shared" si="1720"/>
        <v>40594.595379999999</v>
      </c>
      <c r="F792" s="170">
        <f t="shared" si="1685"/>
        <v>26412.089629999999</v>
      </c>
      <c r="G792" s="170">
        <f t="shared" si="1645"/>
        <v>65.063069068087358</v>
      </c>
      <c r="H792" s="169">
        <f t="shared" ref="H792:AQ792" si="1726">H786</f>
        <v>0</v>
      </c>
      <c r="I792" s="169">
        <f t="shared" si="1726"/>
        <v>0</v>
      </c>
      <c r="J792" s="169">
        <f t="shared" si="1726"/>
        <v>0</v>
      </c>
      <c r="K792" s="169">
        <f t="shared" si="1726"/>
        <v>0</v>
      </c>
      <c r="L792" s="169">
        <f t="shared" si="1726"/>
        <v>0</v>
      </c>
      <c r="M792" s="169">
        <f t="shared" si="1726"/>
        <v>0</v>
      </c>
      <c r="N792" s="169">
        <f t="shared" si="1726"/>
        <v>0</v>
      </c>
      <c r="O792" s="169">
        <f t="shared" si="1726"/>
        <v>0</v>
      </c>
      <c r="P792" s="169">
        <f t="shared" si="1726"/>
        <v>0</v>
      </c>
      <c r="Q792" s="169">
        <f t="shared" si="1726"/>
        <v>0</v>
      </c>
      <c r="R792" s="169">
        <f t="shared" si="1726"/>
        <v>0</v>
      </c>
      <c r="S792" s="169">
        <f t="shared" si="1726"/>
        <v>0</v>
      </c>
      <c r="T792" s="169">
        <f t="shared" si="1726"/>
        <v>0</v>
      </c>
      <c r="U792" s="169">
        <f t="shared" si="1726"/>
        <v>0</v>
      </c>
      <c r="V792" s="169">
        <f t="shared" si="1726"/>
        <v>0</v>
      </c>
      <c r="W792" s="169">
        <f t="shared" si="1726"/>
        <v>0</v>
      </c>
      <c r="X792" s="169">
        <f t="shared" si="1726"/>
        <v>0</v>
      </c>
      <c r="Y792" s="169">
        <f t="shared" si="1726"/>
        <v>0</v>
      </c>
      <c r="Z792" s="169">
        <f t="shared" si="1726"/>
        <v>0</v>
      </c>
      <c r="AA792" s="169">
        <f t="shared" si="1726"/>
        <v>0</v>
      </c>
      <c r="AB792" s="169">
        <f t="shared" si="1726"/>
        <v>0</v>
      </c>
      <c r="AC792" s="169">
        <f t="shared" si="1726"/>
        <v>6169.0022499999995</v>
      </c>
      <c r="AD792" s="169">
        <f t="shared" si="1726"/>
        <v>6169.0022499999995</v>
      </c>
      <c r="AE792" s="169">
        <f t="shared" si="1726"/>
        <v>0</v>
      </c>
      <c r="AF792" s="169">
        <f t="shared" si="1726"/>
        <v>7986.4927300000008</v>
      </c>
      <c r="AG792" s="169">
        <f t="shared" si="1726"/>
        <v>7986.4927300000008</v>
      </c>
      <c r="AH792" s="169">
        <f t="shared" si="1726"/>
        <v>0</v>
      </c>
      <c r="AI792" s="169">
        <f t="shared" si="1726"/>
        <v>3710.5359499999995</v>
      </c>
      <c r="AJ792" s="169">
        <f t="shared" si="1726"/>
        <v>3710.5359499999995</v>
      </c>
      <c r="AK792" s="169">
        <f t="shared" si="1726"/>
        <v>0</v>
      </c>
      <c r="AL792" s="169">
        <f t="shared" si="1726"/>
        <v>5146.8136699999995</v>
      </c>
      <c r="AM792" s="169">
        <f t="shared" si="1726"/>
        <v>5146.8136699999995</v>
      </c>
      <c r="AN792" s="169">
        <f t="shared" si="1726"/>
        <v>0</v>
      </c>
      <c r="AO792" s="169">
        <f t="shared" si="1726"/>
        <v>17581.750780000002</v>
      </c>
      <c r="AP792" s="169">
        <f t="shared" si="1726"/>
        <v>3399.2450299999996</v>
      </c>
      <c r="AQ792" s="169">
        <f t="shared" si="1726"/>
        <v>0</v>
      </c>
      <c r="AR792" s="345"/>
    </row>
    <row r="793" spans="1:44" ht="29" customHeight="1" x14ac:dyDescent="0.25">
      <c r="A793" s="328"/>
      <c r="B793" s="329"/>
      <c r="C793" s="330"/>
      <c r="D793" s="173" t="s">
        <v>272</v>
      </c>
      <c r="E793" s="170">
        <f t="shared" si="1720"/>
        <v>0</v>
      </c>
      <c r="F793" s="170">
        <f t="shared" si="1685"/>
        <v>0</v>
      </c>
      <c r="G793" s="170" t="e">
        <f t="shared" si="1645"/>
        <v>#DIV/0!</v>
      </c>
      <c r="H793" s="169">
        <f t="shared" ref="H793:AQ793" si="1727">H787</f>
        <v>0</v>
      </c>
      <c r="I793" s="169">
        <f t="shared" si="1727"/>
        <v>0</v>
      </c>
      <c r="J793" s="169">
        <f t="shared" si="1727"/>
        <v>0</v>
      </c>
      <c r="K793" s="169">
        <f t="shared" si="1727"/>
        <v>0</v>
      </c>
      <c r="L793" s="169">
        <f t="shared" si="1727"/>
        <v>0</v>
      </c>
      <c r="M793" s="169">
        <f t="shared" si="1727"/>
        <v>0</v>
      </c>
      <c r="N793" s="169">
        <f t="shared" si="1727"/>
        <v>0</v>
      </c>
      <c r="O793" s="169">
        <f t="shared" si="1727"/>
        <v>0</v>
      </c>
      <c r="P793" s="169">
        <f t="shared" si="1727"/>
        <v>0</v>
      </c>
      <c r="Q793" s="169">
        <f t="shared" si="1727"/>
        <v>0</v>
      </c>
      <c r="R793" s="169">
        <f t="shared" si="1727"/>
        <v>0</v>
      </c>
      <c r="S793" s="169">
        <f t="shared" si="1727"/>
        <v>0</v>
      </c>
      <c r="T793" s="169">
        <f t="shared" si="1727"/>
        <v>0</v>
      </c>
      <c r="U793" s="169">
        <f t="shared" si="1727"/>
        <v>0</v>
      </c>
      <c r="V793" s="169">
        <f t="shared" si="1727"/>
        <v>0</v>
      </c>
      <c r="W793" s="169">
        <f t="shared" si="1727"/>
        <v>0</v>
      </c>
      <c r="X793" s="169">
        <f t="shared" si="1727"/>
        <v>0</v>
      </c>
      <c r="Y793" s="169">
        <f t="shared" si="1727"/>
        <v>0</v>
      </c>
      <c r="Z793" s="169">
        <f t="shared" si="1727"/>
        <v>0</v>
      </c>
      <c r="AA793" s="169">
        <f t="shared" si="1727"/>
        <v>0</v>
      </c>
      <c r="AB793" s="169">
        <f t="shared" si="1727"/>
        <v>0</v>
      </c>
      <c r="AC793" s="169">
        <f t="shared" si="1727"/>
        <v>0</v>
      </c>
      <c r="AD793" s="169">
        <f t="shared" si="1727"/>
        <v>0</v>
      </c>
      <c r="AE793" s="169">
        <f t="shared" si="1727"/>
        <v>0</v>
      </c>
      <c r="AF793" s="169">
        <f t="shared" si="1727"/>
        <v>0</v>
      </c>
      <c r="AG793" s="169">
        <f t="shared" si="1727"/>
        <v>0</v>
      </c>
      <c r="AH793" s="169">
        <f t="shared" si="1727"/>
        <v>0</v>
      </c>
      <c r="AI793" s="169">
        <f t="shared" si="1727"/>
        <v>0</v>
      </c>
      <c r="AJ793" s="169">
        <f t="shared" si="1727"/>
        <v>0</v>
      </c>
      <c r="AK793" s="169">
        <f t="shared" si="1727"/>
        <v>0</v>
      </c>
      <c r="AL793" s="169">
        <f t="shared" si="1727"/>
        <v>0</v>
      </c>
      <c r="AM793" s="169">
        <f t="shared" si="1727"/>
        <v>0</v>
      </c>
      <c r="AN793" s="169">
        <f t="shared" si="1727"/>
        <v>0</v>
      </c>
      <c r="AO793" s="169">
        <f t="shared" si="1727"/>
        <v>0</v>
      </c>
      <c r="AP793" s="169">
        <f t="shared" si="1727"/>
        <v>0</v>
      </c>
      <c r="AQ793" s="169">
        <f t="shared" si="1727"/>
        <v>0</v>
      </c>
      <c r="AR793" s="345"/>
    </row>
    <row r="794" spans="1:44" ht="29" customHeight="1" x14ac:dyDescent="0.3">
      <c r="A794" s="331"/>
      <c r="B794" s="332"/>
      <c r="C794" s="333"/>
      <c r="D794" s="192" t="s">
        <v>439</v>
      </c>
      <c r="E794" s="170">
        <f t="shared" si="1720"/>
        <v>6550.5029999999997</v>
      </c>
      <c r="F794" s="170">
        <f t="shared" si="1685"/>
        <v>5471.0581999999995</v>
      </c>
      <c r="G794" s="170">
        <f t="shared" si="1645"/>
        <v>83.521192189363163</v>
      </c>
      <c r="H794" s="169">
        <f t="shared" ref="H794:AQ794" si="1728">H788</f>
        <v>0</v>
      </c>
      <c r="I794" s="169">
        <f t="shared" si="1728"/>
        <v>0</v>
      </c>
      <c r="J794" s="169">
        <f t="shared" si="1728"/>
        <v>0</v>
      </c>
      <c r="K794" s="169">
        <f t="shared" si="1728"/>
        <v>0</v>
      </c>
      <c r="L794" s="169">
        <f t="shared" si="1728"/>
        <v>0</v>
      </c>
      <c r="M794" s="169">
        <f t="shared" si="1728"/>
        <v>0</v>
      </c>
      <c r="N794" s="169">
        <f t="shared" si="1728"/>
        <v>0</v>
      </c>
      <c r="O794" s="169">
        <f t="shared" si="1728"/>
        <v>0</v>
      </c>
      <c r="P794" s="169">
        <f t="shared" si="1728"/>
        <v>0</v>
      </c>
      <c r="Q794" s="169">
        <f t="shared" si="1728"/>
        <v>0</v>
      </c>
      <c r="R794" s="169">
        <f t="shared" si="1728"/>
        <v>0</v>
      </c>
      <c r="S794" s="169">
        <f t="shared" si="1728"/>
        <v>0</v>
      </c>
      <c r="T794" s="169">
        <f t="shared" si="1728"/>
        <v>0</v>
      </c>
      <c r="U794" s="169">
        <f t="shared" si="1728"/>
        <v>0</v>
      </c>
      <c r="V794" s="169">
        <f t="shared" si="1728"/>
        <v>0</v>
      </c>
      <c r="W794" s="169">
        <f t="shared" si="1728"/>
        <v>0</v>
      </c>
      <c r="X794" s="169">
        <f t="shared" si="1728"/>
        <v>0</v>
      </c>
      <c r="Y794" s="169">
        <f t="shared" si="1728"/>
        <v>0</v>
      </c>
      <c r="Z794" s="169">
        <f t="shared" si="1728"/>
        <v>0</v>
      </c>
      <c r="AA794" s="169">
        <f t="shared" si="1728"/>
        <v>0</v>
      </c>
      <c r="AB794" s="169">
        <f t="shared" si="1728"/>
        <v>0</v>
      </c>
      <c r="AC794" s="169">
        <f t="shared" si="1728"/>
        <v>1363.26331</v>
      </c>
      <c r="AD794" s="169">
        <f t="shared" si="1728"/>
        <v>1363.26331</v>
      </c>
      <c r="AE794" s="169">
        <f t="shared" si="1728"/>
        <v>0</v>
      </c>
      <c r="AF794" s="169">
        <f t="shared" si="1728"/>
        <v>1769.3452</v>
      </c>
      <c r="AG794" s="169">
        <f t="shared" si="1728"/>
        <v>1769.3452</v>
      </c>
      <c r="AH794" s="169">
        <f t="shared" si="1728"/>
        <v>0</v>
      </c>
      <c r="AI794" s="169">
        <f t="shared" si="1728"/>
        <v>104.54049000000001</v>
      </c>
      <c r="AJ794" s="169">
        <f t="shared" si="1728"/>
        <v>104.54049000000001</v>
      </c>
      <c r="AK794" s="169">
        <f t="shared" si="1728"/>
        <v>0</v>
      </c>
      <c r="AL794" s="169">
        <f t="shared" si="1728"/>
        <v>453.39138000000003</v>
      </c>
      <c r="AM794" s="169">
        <f t="shared" si="1728"/>
        <v>453.39138000000003</v>
      </c>
      <c r="AN794" s="169">
        <f t="shared" si="1728"/>
        <v>0</v>
      </c>
      <c r="AO794" s="169">
        <f t="shared" si="1728"/>
        <v>2859.9626199999998</v>
      </c>
      <c r="AP794" s="169">
        <f t="shared" si="1728"/>
        <v>1780.5178199999998</v>
      </c>
      <c r="AQ794" s="169">
        <f t="shared" si="1728"/>
        <v>0</v>
      </c>
      <c r="AR794" s="210"/>
    </row>
    <row r="795" spans="1:44" ht="22.55" customHeight="1" x14ac:dyDescent="0.3">
      <c r="A795" s="379" t="s">
        <v>261</v>
      </c>
      <c r="B795" s="379"/>
      <c r="C795" s="379"/>
      <c r="D795" s="379"/>
      <c r="E795" s="379"/>
      <c r="F795" s="379"/>
      <c r="G795" s="379"/>
      <c r="H795" s="379"/>
      <c r="I795" s="379"/>
      <c r="J795" s="379"/>
      <c r="K795" s="379"/>
      <c r="L795" s="379"/>
      <c r="M795" s="379"/>
      <c r="N795" s="379"/>
      <c r="O795" s="379"/>
      <c r="P795" s="379"/>
      <c r="Q795" s="379"/>
      <c r="R795" s="379"/>
      <c r="S795" s="379"/>
      <c r="T795" s="379"/>
      <c r="U795" s="379"/>
      <c r="V795" s="379"/>
      <c r="W795" s="379"/>
      <c r="X795" s="379"/>
      <c r="Y795" s="379"/>
      <c r="Z795" s="379"/>
      <c r="AA795" s="379"/>
      <c r="AB795" s="379"/>
      <c r="AC795" s="379"/>
      <c r="AD795" s="379"/>
      <c r="AE795" s="379"/>
      <c r="AF795" s="379"/>
      <c r="AG795" s="379"/>
      <c r="AH795" s="379"/>
      <c r="AI795" s="379"/>
      <c r="AJ795" s="379"/>
      <c r="AK795" s="379"/>
      <c r="AL795" s="379"/>
      <c r="AM795" s="379"/>
      <c r="AN795" s="379"/>
      <c r="AO795" s="379"/>
      <c r="AP795" s="379"/>
      <c r="AQ795" s="379"/>
      <c r="AR795" s="379"/>
    </row>
    <row r="796" spans="1:44" ht="18.8" customHeight="1" x14ac:dyDescent="0.3">
      <c r="A796" s="315" t="s">
        <v>429</v>
      </c>
      <c r="B796" s="315"/>
      <c r="C796" s="315"/>
      <c r="D796" s="176" t="s">
        <v>41</v>
      </c>
      <c r="E796" s="170">
        <f t="shared" ref="E796:E811" si="1729">H796+K796+N796+Q796+T796+W796+Z796+AC796+AF796+AI796+AL796+AO796</f>
        <v>273743.66978</v>
      </c>
      <c r="F796" s="170">
        <f t="shared" ref="F796:F811" si="1730">I796+L796+O796+R796+U796+X796+AA796+AD796+AG796+AJ796+AM796+AP796</f>
        <v>257634.68853000004</v>
      </c>
      <c r="G796" s="170">
        <f t="shared" ref="G796:G810" si="1731">F796/E796*100</f>
        <v>94.115304561034677</v>
      </c>
      <c r="H796" s="170">
        <f>SUM(H797:H799)</f>
        <v>37861</v>
      </c>
      <c r="I796" s="170">
        <f t="shared" ref="I796" si="1732">SUM(I797:I799)</f>
        <v>37861</v>
      </c>
      <c r="J796" s="170">
        <f t="shared" ref="J796" si="1733">SUM(J797:J799)</f>
        <v>100</v>
      </c>
      <c r="K796" s="170">
        <f t="shared" ref="K796" si="1734">SUM(K797:K799)</f>
        <v>46809.998040000006</v>
      </c>
      <c r="L796" s="170">
        <f t="shared" ref="L796" si="1735">SUM(L797:L799)</f>
        <v>46809.998040000006</v>
      </c>
      <c r="M796" s="170">
        <f t="shared" ref="M796" si="1736">SUM(M797:M799)</f>
        <v>200</v>
      </c>
      <c r="N796" s="170">
        <f t="shared" ref="N796" si="1737">SUM(N797:N799)</f>
        <v>13221.485189999999</v>
      </c>
      <c r="O796" s="170">
        <f t="shared" ref="O796" si="1738">SUM(O797:O799)</f>
        <v>13221.485189999999</v>
      </c>
      <c r="P796" s="170">
        <f t="shared" ref="P796" si="1739">SUM(P797:P799)</f>
        <v>200</v>
      </c>
      <c r="Q796" s="170">
        <f t="shared" ref="Q796" si="1740">SUM(Q797:Q799)</f>
        <v>11716.124739999999</v>
      </c>
      <c r="R796" s="170">
        <f t="shared" ref="R796" si="1741">SUM(R797:R799)</f>
        <v>11716.124739999999</v>
      </c>
      <c r="S796" s="170">
        <f t="shared" ref="S796" si="1742">SUM(S797:S799)</f>
        <v>0</v>
      </c>
      <c r="T796" s="170">
        <f t="shared" ref="T796" si="1743">SUM(T797:T799)</f>
        <v>35099.89011</v>
      </c>
      <c r="U796" s="170">
        <f t="shared" ref="U796" si="1744">SUM(U797:U799)</f>
        <v>35099.89011</v>
      </c>
      <c r="V796" s="170">
        <f t="shared" ref="V796" si="1745">SUM(V797:V799)</f>
        <v>0</v>
      </c>
      <c r="W796" s="170">
        <f t="shared" ref="W796" si="1746">SUM(W797:W799)</f>
        <v>5978.3050999999996</v>
      </c>
      <c r="X796" s="170">
        <f t="shared" ref="X796" si="1747">SUM(X797:X799)</f>
        <v>5978.3050999999996</v>
      </c>
      <c r="Y796" s="170">
        <f t="shared" ref="Y796" si="1748">SUM(Y797:Y799)</f>
        <v>0</v>
      </c>
      <c r="Z796" s="170">
        <f t="shared" ref="Z796" si="1749">SUM(Z797:Z799)</f>
        <v>21779.802380000005</v>
      </c>
      <c r="AA796" s="170">
        <f t="shared" ref="AA796" si="1750">SUM(AA797:AA799)</f>
        <v>21779.802380000005</v>
      </c>
      <c r="AB796" s="170">
        <f t="shared" ref="AB796" si="1751">SUM(AB797:AB799)</f>
        <v>0</v>
      </c>
      <c r="AC796" s="170">
        <f t="shared" ref="AC796" si="1752">SUM(AC797:AC799)</f>
        <v>2172.9382900000001</v>
      </c>
      <c r="AD796" s="170">
        <f t="shared" ref="AD796" si="1753">SUM(AD797:AD799)</f>
        <v>2172.9382900000001</v>
      </c>
      <c r="AE796" s="170">
        <f t="shared" ref="AE796" si="1754">SUM(AE797:AE799)</f>
        <v>0</v>
      </c>
      <c r="AF796" s="170">
        <f t="shared" ref="AF796" si="1755">SUM(AF797:AF799)</f>
        <v>3498.4697799999999</v>
      </c>
      <c r="AG796" s="170">
        <f t="shared" ref="AG796" si="1756">SUM(AG797:AG799)</f>
        <v>3498.4697799999999</v>
      </c>
      <c r="AH796" s="170">
        <f t="shared" ref="AH796" si="1757">SUM(AH797:AH799)</f>
        <v>0</v>
      </c>
      <c r="AI796" s="170">
        <f t="shared" ref="AI796" si="1758">SUM(AI797:AI799)</f>
        <v>5090.4286400000001</v>
      </c>
      <c r="AJ796" s="170">
        <f t="shared" ref="AJ796" si="1759">SUM(AJ797:AJ799)</f>
        <v>5090.4286400000001</v>
      </c>
      <c r="AK796" s="170">
        <f t="shared" ref="AK796" si="1760">SUM(AK797:AK799)</f>
        <v>0</v>
      </c>
      <c r="AL796" s="170">
        <f t="shared" ref="AL796" si="1761">SUM(AL797:AL799)</f>
        <v>55280.145850000001</v>
      </c>
      <c r="AM796" s="170">
        <f t="shared" ref="AM796" si="1762">SUM(AM797:AM799)</f>
        <v>55280.145850000001</v>
      </c>
      <c r="AN796" s="170">
        <f t="shared" ref="AN796" si="1763">SUM(AN797:AN799)</f>
        <v>0</v>
      </c>
      <c r="AO796" s="170">
        <f t="shared" ref="AO796" si="1764">SUM(AO797:AO799)</f>
        <v>35235.081659999996</v>
      </c>
      <c r="AP796" s="170">
        <f t="shared" ref="AP796" si="1765">SUM(AP797:AP799)</f>
        <v>19126.100409999999</v>
      </c>
      <c r="AQ796" s="170">
        <f t="shared" ref="AQ796" si="1766">SUM(AQ797:AQ799)</f>
        <v>0</v>
      </c>
      <c r="AR796" s="345"/>
    </row>
    <row r="797" spans="1:44" x14ac:dyDescent="0.3">
      <c r="A797" s="315"/>
      <c r="B797" s="315"/>
      <c r="C797" s="315"/>
      <c r="D797" s="172" t="s">
        <v>37</v>
      </c>
      <c r="E797" s="170">
        <f t="shared" si="1729"/>
        <v>0</v>
      </c>
      <c r="F797" s="170">
        <f t="shared" si="1730"/>
        <v>0</v>
      </c>
      <c r="G797" s="170" t="e">
        <f t="shared" si="1731"/>
        <v>#DIV/0!</v>
      </c>
      <c r="H797" s="169">
        <f t="shared" ref="H797:AQ797" si="1767">H353-H303+H438+H479-H318-H323-H328-H333-H338-H343</f>
        <v>0</v>
      </c>
      <c r="I797" s="169">
        <f t="shared" si="1767"/>
        <v>0</v>
      </c>
      <c r="J797" s="169">
        <f t="shared" si="1767"/>
        <v>0</v>
      </c>
      <c r="K797" s="169">
        <f t="shared" si="1767"/>
        <v>0</v>
      </c>
      <c r="L797" s="169">
        <f t="shared" si="1767"/>
        <v>0</v>
      </c>
      <c r="M797" s="169">
        <f t="shared" si="1767"/>
        <v>0</v>
      </c>
      <c r="N797" s="169">
        <f t="shared" si="1767"/>
        <v>0</v>
      </c>
      <c r="O797" s="169">
        <f t="shared" si="1767"/>
        <v>0</v>
      </c>
      <c r="P797" s="169">
        <f t="shared" si="1767"/>
        <v>0</v>
      </c>
      <c r="Q797" s="169">
        <f t="shared" si="1767"/>
        <v>0</v>
      </c>
      <c r="R797" s="169">
        <f t="shared" si="1767"/>
        <v>0</v>
      </c>
      <c r="S797" s="169">
        <f t="shared" si="1767"/>
        <v>0</v>
      </c>
      <c r="T797" s="169">
        <f t="shared" si="1767"/>
        <v>0</v>
      </c>
      <c r="U797" s="169">
        <f t="shared" si="1767"/>
        <v>0</v>
      </c>
      <c r="V797" s="169">
        <f t="shared" si="1767"/>
        <v>0</v>
      </c>
      <c r="W797" s="169">
        <f t="shared" si="1767"/>
        <v>0</v>
      </c>
      <c r="X797" s="169">
        <f t="shared" si="1767"/>
        <v>0</v>
      </c>
      <c r="Y797" s="169">
        <f t="shared" si="1767"/>
        <v>0</v>
      </c>
      <c r="Z797" s="169">
        <f t="shared" si="1767"/>
        <v>0</v>
      </c>
      <c r="AA797" s="169">
        <f t="shared" si="1767"/>
        <v>0</v>
      </c>
      <c r="AB797" s="169">
        <f t="shared" si="1767"/>
        <v>0</v>
      </c>
      <c r="AC797" s="169">
        <f t="shared" si="1767"/>
        <v>0</v>
      </c>
      <c r="AD797" s="169">
        <f t="shared" si="1767"/>
        <v>0</v>
      </c>
      <c r="AE797" s="169">
        <f t="shared" si="1767"/>
        <v>0</v>
      </c>
      <c r="AF797" s="169">
        <f t="shared" si="1767"/>
        <v>0</v>
      </c>
      <c r="AG797" s="169">
        <f t="shared" si="1767"/>
        <v>0</v>
      </c>
      <c r="AH797" s="169">
        <f t="shared" si="1767"/>
        <v>0</v>
      </c>
      <c r="AI797" s="169">
        <f t="shared" si="1767"/>
        <v>0</v>
      </c>
      <c r="AJ797" s="169">
        <f t="shared" si="1767"/>
        <v>0</v>
      </c>
      <c r="AK797" s="169">
        <f t="shared" si="1767"/>
        <v>0</v>
      </c>
      <c r="AL797" s="169">
        <f t="shared" si="1767"/>
        <v>0</v>
      </c>
      <c r="AM797" s="169">
        <f t="shared" si="1767"/>
        <v>0</v>
      </c>
      <c r="AN797" s="169">
        <f t="shared" si="1767"/>
        <v>0</v>
      </c>
      <c r="AO797" s="169">
        <f t="shared" si="1767"/>
        <v>0</v>
      </c>
      <c r="AP797" s="169">
        <f t="shared" si="1767"/>
        <v>0</v>
      </c>
      <c r="AQ797" s="169">
        <f t="shared" si="1767"/>
        <v>0</v>
      </c>
      <c r="AR797" s="345"/>
    </row>
    <row r="798" spans="1:44" ht="31.95" customHeight="1" x14ac:dyDescent="0.3">
      <c r="A798" s="315"/>
      <c r="B798" s="315"/>
      <c r="C798" s="315"/>
      <c r="D798" s="172" t="s">
        <v>2</v>
      </c>
      <c r="E798" s="170">
        <f t="shared" si="1729"/>
        <v>55674.900000000009</v>
      </c>
      <c r="F798" s="170">
        <f t="shared" si="1730"/>
        <v>48744.900000000009</v>
      </c>
      <c r="G798" s="170">
        <f t="shared" si="1731"/>
        <v>87.552739205638446</v>
      </c>
      <c r="H798" s="169">
        <f t="shared" ref="H798:AQ798" si="1768">H354-H304+H439+H480-H319-H324-H329-H334-H339-H344</f>
        <v>0</v>
      </c>
      <c r="I798" s="169">
        <f t="shared" si="1768"/>
        <v>0</v>
      </c>
      <c r="J798" s="169">
        <f t="shared" si="1768"/>
        <v>0</v>
      </c>
      <c r="K798" s="169">
        <f t="shared" si="1768"/>
        <v>6761.47804</v>
      </c>
      <c r="L798" s="169">
        <f t="shared" si="1768"/>
        <v>6761.47804</v>
      </c>
      <c r="M798" s="169">
        <f t="shared" si="1768"/>
        <v>100</v>
      </c>
      <c r="N798" s="169">
        <f t="shared" si="1768"/>
        <v>8187.67425</v>
      </c>
      <c r="O798" s="169">
        <f t="shared" si="1768"/>
        <v>8187.67425</v>
      </c>
      <c r="P798" s="169">
        <f t="shared" si="1768"/>
        <v>0</v>
      </c>
      <c r="Q798" s="169">
        <f t="shared" si="1768"/>
        <v>4455.8775900000001</v>
      </c>
      <c r="R798" s="169">
        <f t="shared" si="1768"/>
        <v>4455.8775900000001</v>
      </c>
      <c r="S798" s="169">
        <f t="shared" si="1768"/>
        <v>0</v>
      </c>
      <c r="T798" s="169">
        <f t="shared" si="1768"/>
        <v>4211.5719300000001</v>
      </c>
      <c r="U798" s="169">
        <f t="shared" si="1768"/>
        <v>4211.5719300000001</v>
      </c>
      <c r="V798" s="169">
        <f t="shared" si="1768"/>
        <v>0</v>
      </c>
      <c r="W798" s="169">
        <f t="shared" si="1768"/>
        <v>3590.3176100000001</v>
      </c>
      <c r="X798" s="169">
        <f t="shared" si="1768"/>
        <v>3590.3176100000001</v>
      </c>
      <c r="Y798" s="169">
        <f t="shared" si="1768"/>
        <v>0</v>
      </c>
      <c r="Z798" s="169">
        <f t="shared" si="1768"/>
        <v>2413.3949600000001</v>
      </c>
      <c r="AA798" s="169">
        <f t="shared" si="1768"/>
        <v>2413.3949600000001</v>
      </c>
      <c r="AB798" s="169">
        <f t="shared" si="1768"/>
        <v>0</v>
      </c>
      <c r="AC798" s="169">
        <f t="shared" si="1768"/>
        <v>1541.31981</v>
      </c>
      <c r="AD798" s="169">
        <f t="shared" si="1768"/>
        <v>1541.31981</v>
      </c>
      <c r="AE798" s="169">
        <f t="shared" si="1768"/>
        <v>0</v>
      </c>
      <c r="AF798" s="169">
        <f t="shared" si="1768"/>
        <v>2371.78024</v>
      </c>
      <c r="AG798" s="169">
        <f t="shared" si="1768"/>
        <v>2371.78024</v>
      </c>
      <c r="AH798" s="169">
        <f t="shared" si="1768"/>
        <v>0</v>
      </c>
      <c r="AI798" s="169">
        <f t="shared" si="1768"/>
        <v>3226.66498</v>
      </c>
      <c r="AJ798" s="169">
        <f t="shared" si="1768"/>
        <v>3226.66498</v>
      </c>
      <c r="AK798" s="169">
        <f t="shared" si="1768"/>
        <v>0</v>
      </c>
      <c r="AL798" s="169">
        <f t="shared" si="1768"/>
        <v>4455.0442999999996</v>
      </c>
      <c r="AM798" s="169">
        <f t="shared" si="1768"/>
        <v>4455.0442999999996</v>
      </c>
      <c r="AN798" s="169">
        <f t="shared" si="1768"/>
        <v>0</v>
      </c>
      <c r="AO798" s="169">
        <f t="shared" si="1768"/>
        <v>14459.776289999998</v>
      </c>
      <c r="AP798" s="169">
        <f t="shared" si="1768"/>
        <v>7529.7762899999998</v>
      </c>
      <c r="AQ798" s="169">
        <f t="shared" si="1768"/>
        <v>0</v>
      </c>
      <c r="AR798" s="345"/>
    </row>
    <row r="799" spans="1:44" ht="20.2" customHeight="1" x14ac:dyDescent="0.3">
      <c r="A799" s="315"/>
      <c r="B799" s="315"/>
      <c r="C799" s="315"/>
      <c r="D799" s="172" t="s">
        <v>43</v>
      </c>
      <c r="E799" s="170">
        <f t="shared" si="1729"/>
        <v>218068.76977999997</v>
      </c>
      <c r="F799" s="170">
        <f t="shared" si="1730"/>
        <v>208889.78852999999</v>
      </c>
      <c r="G799" s="170">
        <f t="shared" si="1731"/>
        <v>95.79078597120521</v>
      </c>
      <c r="H799" s="169">
        <f t="shared" ref="H799:AQ799" si="1769">H355-H305+H440+H481-H325-H330-H335-H340-H345</f>
        <v>37861</v>
      </c>
      <c r="I799" s="169">
        <f t="shared" si="1769"/>
        <v>37861</v>
      </c>
      <c r="J799" s="169">
        <f t="shared" si="1769"/>
        <v>100</v>
      </c>
      <c r="K799" s="169">
        <f t="shared" si="1769"/>
        <v>40048.520000000004</v>
      </c>
      <c r="L799" s="169">
        <f t="shared" si="1769"/>
        <v>40048.520000000004</v>
      </c>
      <c r="M799" s="169">
        <f t="shared" si="1769"/>
        <v>100</v>
      </c>
      <c r="N799" s="169">
        <f t="shared" si="1769"/>
        <v>5033.8109399999994</v>
      </c>
      <c r="O799" s="169">
        <f t="shared" si="1769"/>
        <v>5033.8109399999994</v>
      </c>
      <c r="P799" s="169">
        <f t="shared" si="1769"/>
        <v>200</v>
      </c>
      <c r="Q799" s="169">
        <f t="shared" si="1769"/>
        <v>7260.2471500000001</v>
      </c>
      <c r="R799" s="169">
        <f t="shared" si="1769"/>
        <v>7260.2471500000001</v>
      </c>
      <c r="S799" s="169">
        <f t="shared" si="1769"/>
        <v>0</v>
      </c>
      <c r="T799" s="169">
        <f t="shared" si="1769"/>
        <v>30888.318180000002</v>
      </c>
      <c r="U799" s="169">
        <f t="shared" si="1769"/>
        <v>30888.318180000002</v>
      </c>
      <c r="V799" s="169">
        <f t="shared" si="1769"/>
        <v>0</v>
      </c>
      <c r="W799" s="169">
        <f t="shared" si="1769"/>
        <v>2387.98749</v>
      </c>
      <c r="X799" s="169">
        <f t="shared" si="1769"/>
        <v>2387.98749</v>
      </c>
      <c r="Y799" s="169">
        <f t="shared" si="1769"/>
        <v>0</v>
      </c>
      <c r="Z799" s="169">
        <f t="shared" si="1769"/>
        <v>19366.407420000003</v>
      </c>
      <c r="AA799" s="169">
        <f t="shared" si="1769"/>
        <v>19366.407420000003</v>
      </c>
      <c r="AB799" s="169">
        <f t="shared" si="1769"/>
        <v>0</v>
      </c>
      <c r="AC799" s="169">
        <f t="shared" si="1769"/>
        <v>631.61847999999998</v>
      </c>
      <c r="AD799" s="169">
        <f t="shared" si="1769"/>
        <v>631.61847999999998</v>
      </c>
      <c r="AE799" s="169">
        <f t="shared" si="1769"/>
        <v>0</v>
      </c>
      <c r="AF799" s="169">
        <f t="shared" si="1769"/>
        <v>1126.6895399999999</v>
      </c>
      <c r="AG799" s="169">
        <f t="shared" si="1769"/>
        <v>1126.6895399999999</v>
      </c>
      <c r="AH799" s="169">
        <f t="shared" si="1769"/>
        <v>0</v>
      </c>
      <c r="AI799" s="169">
        <f t="shared" si="1769"/>
        <v>1863.7636600000001</v>
      </c>
      <c r="AJ799" s="169">
        <f t="shared" si="1769"/>
        <v>1863.7636600000001</v>
      </c>
      <c r="AK799" s="169">
        <f t="shared" si="1769"/>
        <v>0</v>
      </c>
      <c r="AL799" s="169">
        <f t="shared" si="1769"/>
        <v>50825.101549999999</v>
      </c>
      <c r="AM799" s="169">
        <f t="shared" si="1769"/>
        <v>50825.101549999999</v>
      </c>
      <c r="AN799" s="169">
        <f t="shared" si="1769"/>
        <v>0</v>
      </c>
      <c r="AO799" s="169">
        <f t="shared" si="1769"/>
        <v>20775.305370000002</v>
      </c>
      <c r="AP799" s="169">
        <f t="shared" si="1769"/>
        <v>11596.324119999999</v>
      </c>
      <c r="AQ799" s="169">
        <f t="shared" si="1769"/>
        <v>0</v>
      </c>
      <c r="AR799" s="345"/>
    </row>
    <row r="800" spans="1:44" ht="31.95" customHeight="1" x14ac:dyDescent="0.25">
      <c r="A800" s="315"/>
      <c r="B800" s="315"/>
      <c r="C800" s="315"/>
      <c r="D800" s="173" t="s">
        <v>272</v>
      </c>
      <c r="E800" s="170">
        <f t="shared" si="1729"/>
        <v>0</v>
      </c>
      <c r="F800" s="170">
        <f t="shared" si="1730"/>
        <v>0</v>
      </c>
      <c r="G800" s="170" t="e">
        <f t="shared" si="1731"/>
        <v>#DIV/0!</v>
      </c>
      <c r="H800" s="169">
        <f t="shared" ref="H800:AQ800" si="1770">H356-H306+H441+H482-H321-H326-H331-H336</f>
        <v>0</v>
      </c>
      <c r="I800" s="169">
        <f t="shared" si="1770"/>
        <v>0</v>
      </c>
      <c r="J800" s="169">
        <f t="shared" si="1770"/>
        <v>0</v>
      </c>
      <c r="K800" s="169">
        <f t="shared" si="1770"/>
        <v>0</v>
      </c>
      <c r="L800" s="169">
        <f t="shared" si="1770"/>
        <v>0</v>
      </c>
      <c r="M800" s="169">
        <f t="shared" si="1770"/>
        <v>0</v>
      </c>
      <c r="N800" s="169">
        <f t="shared" si="1770"/>
        <v>0</v>
      </c>
      <c r="O800" s="169">
        <f t="shared" si="1770"/>
        <v>0</v>
      </c>
      <c r="P800" s="169">
        <f t="shared" si="1770"/>
        <v>0</v>
      </c>
      <c r="Q800" s="169">
        <f t="shared" si="1770"/>
        <v>0</v>
      </c>
      <c r="R800" s="169">
        <f t="shared" si="1770"/>
        <v>0</v>
      </c>
      <c r="S800" s="169">
        <f t="shared" si="1770"/>
        <v>0</v>
      </c>
      <c r="T800" s="169">
        <f t="shared" si="1770"/>
        <v>0</v>
      </c>
      <c r="U800" s="169">
        <f t="shared" si="1770"/>
        <v>0</v>
      </c>
      <c r="V800" s="169">
        <f t="shared" si="1770"/>
        <v>0</v>
      </c>
      <c r="W800" s="169">
        <f t="shared" si="1770"/>
        <v>0</v>
      </c>
      <c r="X800" s="169">
        <f t="shared" si="1770"/>
        <v>0</v>
      </c>
      <c r="Y800" s="169">
        <f t="shared" si="1770"/>
        <v>0</v>
      </c>
      <c r="Z800" s="169">
        <f t="shared" si="1770"/>
        <v>0</v>
      </c>
      <c r="AA800" s="169">
        <f t="shared" si="1770"/>
        <v>0</v>
      </c>
      <c r="AB800" s="169">
        <f t="shared" si="1770"/>
        <v>0</v>
      </c>
      <c r="AC800" s="169">
        <f t="shared" si="1770"/>
        <v>0</v>
      </c>
      <c r="AD800" s="169">
        <f t="shared" si="1770"/>
        <v>0</v>
      </c>
      <c r="AE800" s="169">
        <f t="shared" si="1770"/>
        <v>0</v>
      </c>
      <c r="AF800" s="169">
        <f t="shared" si="1770"/>
        <v>0</v>
      </c>
      <c r="AG800" s="169">
        <f t="shared" si="1770"/>
        <v>0</v>
      </c>
      <c r="AH800" s="169">
        <f t="shared" si="1770"/>
        <v>0</v>
      </c>
      <c r="AI800" s="169">
        <f t="shared" si="1770"/>
        <v>0</v>
      </c>
      <c r="AJ800" s="169">
        <f t="shared" si="1770"/>
        <v>0</v>
      </c>
      <c r="AK800" s="169">
        <f t="shared" si="1770"/>
        <v>0</v>
      </c>
      <c r="AL800" s="169">
        <f t="shared" si="1770"/>
        <v>0</v>
      </c>
      <c r="AM800" s="169">
        <f t="shared" si="1770"/>
        <v>0</v>
      </c>
      <c r="AN800" s="169">
        <f t="shared" si="1770"/>
        <v>0</v>
      </c>
      <c r="AO800" s="169">
        <f t="shared" si="1770"/>
        <v>0</v>
      </c>
      <c r="AP800" s="169">
        <f t="shared" si="1770"/>
        <v>0</v>
      </c>
      <c r="AQ800" s="169">
        <f t="shared" si="1770"/>
        <v>0</v>
      </c>
      <c r="AR800" s="345"/>
    </row>
    <row r="801" spans="1:44" ht="15.05" customHeight="1" x14ac:dyDescent="0.3">
      <c r="A801" s="315" t="s">
        <v>430</v>
      </c>
      <c r="B801" s="315"/>
      <c r="C801" s="315"/>
      <c r="D801" s="177" t="s">
        <v>41</v>
      </c>
      <c r="E801" s="170">
        <f t="shared" si="1729"/>
        <v>191742.90565</v>
      </c>
      <c r="F801" s="170">
        <f t="shared" si="1730"/>
        <v>167390.01175999999</v>
      </c>
      <c r="G801" s="170">
        <f t="shared" si="1731"/>
        <v>87.299194300073438</v>
      </c>
      <c r="H801" s="170">
        <f>SUM(H802:H804)</f>
        <v>1372.7146499999999</v>
      </c>
      <c r="I801" s="170">
        <f t="shared" ref="I801" si="1771">SUM(I802:I804)</f>
        <v>1372.7146499999999</v>
      </c>
      <c r="J801" s="170">
        <f t="shared" ref="J801" si="1772">SUM(J802:J804)</f>
        <v>0</v>
      </c>
      <c r="K801" s="170">
        <f t="shared" ref="K801" si="1773">SUM(K802:K804)</f>
        <v>7570.8255799999997</v>
      </c>
      <c r="L801" s="170">
        <f t="shared" ref="L801" si="1774">SUM(L802:L804)</f>
        <v>7570.8255799999997</v>
      </c>
      <c r="M801" s="170">
        <f t="shared" ref="M801" si="1775">SUM(M802:M804)</f>
        <v>200</v>
      </c>
      <c r="N801" s="170">
        <f t="shared" ref="N801" si="1776">SUM(N802:N804)</f>
        <v>62458.632879999997</v>
      </c>
      <c r="O801" s="170">
        <f t="shared" ref="O801" si="1777">SUM(O802:O804)</f>
        <v>62458.632879999997</v>
      </c>
      <c r="P801" s="170">
        <f t="shared" ref="P801" si="1778">SUM(P802:P804)</f>
        <v>100</v>
      </c>
      <c r="Q801" s="170">
        <f t="shared" ref="Q801" si="1779">SUM(Q802:Q804)</f>
        <v>6494.2146900000007</v>
      </c>
      <c r="R801" s="170">
        <f t="shared" ref="R801" si="1780">SUM(R802:R804)</f>
        <v>6494.2146900000007</v>
      </c>
      <c r="S801" s="170">
        <f t="shared" ref="S801" si="1781">SUM(S802:S804)</f>
        <v>0</v>
      </c>
      <c r="T801" s="170">
        <f t="shared" ref="T801" si="1782">SUM(T802:T804)</f>
        <v>5210.8043900000002</v>
      </c>
      <c r="U801" s="170">
        <f t="shared" ref="U801" si="1783">SUM(U802:U804)</f>
        <v>5210.8043900000002</v>
      </c>
      <c r="V801" s="170">
        <f t="shared" ref="V801" si="1784">SUM(V802:V804)</f>
        <v>0</v>
      </c>
      <c r="W801" s="170">
        <f t="shared" ref="W801" si="1785">SUM(W802:W804)</f>
        <v>4493.8516</v>
      </c>
      <c r="X801" s="170">
        <f t="shared" ref="X801" si="1786">SUM(X802:X804)</f>
        <v>4493.8516</v>
      </c>
      <c r="Y801" s="170">
        <f t="shared" ref="Y801" si="1787">SUM(Y802:Y804)</f>
        <v>0</v>
      </c>
      <c r="Z801" s="170">
        <f t="shared" ref="Z801" si="1788">SUM(Z802:Z804)</f>
        <v>7077.73092</v>
      </c>
      <c r="AA801" s="170">
        <f t="shared" ref="AA801" si="1789">SUM(AA802:AA804)</f>
        <v>7077.73092</v>
      </c>
      <c r="AB801" s="170">
        <f t="shared" ref="AB801" si="1790">SUM(AB802:AB804)</f>
        <v>0</v>
      </c>
      <c r="AC801" s="170">
        <f t="shared" ref="AC801" si="1791">SUM(AC802:AC804)</f>
        <v>15616.094300000001</v>
      </c>
      <c r="AD801" s="170">
        <f t="shared" ref="AD801" si="1792">SUM(AD802:AD804)</f>
        <v>15616.094300000001</v>
      </c>
      <c r="AE801" s="170">
        <f t="shared" ref="AE801" si="1793">SUM(AE802:AE804)</f>
        <v>0</v>
      </c>
      <c r="AF801" s="170">
        <f t="shared" ref="AF801" si="1794">SUM(AF802:AF804)</f>
        <v>11327.844229999999</v>
      </c>
      <c r="AG801" s="170">
        <f t="shared" ref="AG801" si="1795">SUM(AG802:AG804)</f>
        <v>11327.844229999999</v>
      </c>
      <c r="AH801" s="170">
        <f t="shared" ref="AH801" si="1796">SUM(AH802:AH804)</f>
        <v>0</v>
      </c>
      <c r="AI801" s="170">
        <f t="shared" ref="AI801" si="1797">SUM(AI802:AI804)</f>
        <v>6844.2689800000007</v>
      </c>
      <c r="AJ801" s="170">
        <f t="shared" ref="AJ801" si="1798">SUM(AJ802:AJ804)</f>
        <v>6844.2689800000007</v>
      </c>
      <c r="AK801" s="170">
        <f t="shared" ref="AK801" si="1799">SUM(AK802:AK804)</f>
        <v>0</v>
      </c>
      <c r="AL801" s="170">
        <f t="shared" ref="AL801" si="1800">SUM(AL802:AL804)</f>
        <v>25542.487860000001</v>
      </c>
      <c r="AM801" s="170">
        <f t="shared" ref="AM801" si="1801">SUM(AM802:AM804)</f>
        <v>25542.487860000001</v>
      </c>
      <c r="AN801" s="170">
        <f t="shared" ref="AN801" si="1802">SUM(AN802:AN804)</f>
        <v>0</v>
      </c>
      <c r="AO801" s="170">
        <f t="shared" ref="AO801" si="1803">SUM(AO802:AO804)</f>
        <v>37733.435569999994</v>
      </c>
      <c r="AP801" s="170">
        <f t="shared" ref="AP801" si="1804">SUM(AP802:AP804)</f>
        <v>13380.54168</v>
      </c>
      <c r="AQ801" s="170">
        <f t="shared" ref="AQ801" si="1805">SUM(AQ802:AQ804)</f>
        <v>0</v>
      </c>
      <c r="AR801" s="345"/>
    </row>
    <row r="802" spans="1:44" x14ac:dyDescent="0.3">
      <c r="A802" s="315"/>
      <c r="B802" s="315"/>
      <c r="C802" s="315"/>
      <c r="D802" s="172" t="s">
        <v>37</v>
      </c>
      <c r="E802" s="170">
        <f t="shared" si="1729"/>
        <v>0</v>
      </c>
      <c r="F802" s="170">
        <f t="shared" si="1730"/>
        <v>0</v>
      </c>
      <c r="G802" s="170" t="e">
        <f t="shared" si="1731"/>
        <v>#DIV/0!</v>
      </c>
      <c r="H802" s="169">
        <f t="shared" ref="H802:AQ802" si="1806">H163+H283+H521-H123</f>
        <v>0</v>
      </c>
      <c r="I802" s="169">
        <f t="shared" si="1806"/>
        <v>0</v>
      </c>
      <c r="J802" s="169">
        <f t="shared" si="1806"/>
        <v>0</v>
      </c>
      <c r="K802" s="169">
        <f t="shared" si="1806"/>
        <v>0</v>
      </c>
      <c r="L802" s="169">
        <f t="shared" si="1806"/>
        <v>0</v>
      </c>
      <c r="M802" s="169">
        <f t="shared" si="1806"/>
        <v>0</v>
      </c>
      <c r="N802" s="169">
        <f t="shared" si="1806"/>
        <v>0</v>
      </c>
      <c r="O802" s="169">
        <f t="shared" si="1806"/>
        <v>0</v>
      </c>
      <c r="P802" s="169">
        <f t="shared" si="1806"/>
        <v>0</v>
      </c>
      <c r="Q802" s="169">
        <f t="shared" si="1806"/>
        <v>0</v>
      </c>
      <c r="R802" s="169">
        <f t="shared" si="1806"/>
        <v>0</v>
      </c>
      <c r="S802" s="169">
        <f t="shared" si="1806"/>
        <v>0</v>
      </c>
      <c r="T802" s="169">
        <f t="shared" si="1806"/>
        <v>0</v>
      </c>
      <c r="U802" s="169">
        <f t="shared" si="1806"/>
        <v>0</v>
      </c>
      <c r="V802" s="169">
        <f t="shared" si="1806"/>
        <v>0</v>
      </c>
      <c r="W802" s="169">
        <f t="shared" si="1806"/>
        <v>0</v>
      </c>
      <c r="X802" s="169">
        <f t="shared" si="1806"/>
        <v>0</v>
      </c>
      <c r="Y802" s="169">
        <f t="shared" si="1806"/>
        <v>0</v>
      </c>
      <c r="Z802" s="169">
        <f t="shared" si="1806"/>
        <v>0</v>
      </c>
      <c r="AA802" s="169">
        <f t="shared" si="1806"/>
        <v>0</v>
      </c>
      <c r="AB802" s="169">
        <f t="shared" si="1806"/>
        <v>0</v>
      </c>
      <c r="AC802" s="169">
        <f t="shared" si="1806"/>
        <v>0</v>
      </c>
      <c r="AD802" s="169">
        <f t="shared" si="1806"/>
        <v>0</v>
      </c>
      <c r="AE802" s="169">
        <f t="shared" si="1806"/>
        <v>0</v>
      </c>
      <c r="AF802" s="169">
        <f t="shared" si="1806"/>
        <v>0</v>
      </c>
      <c r="AG802" s="169">
        <f t="shared" si="1806"/>
        <v>0</v>
      </c>
      <c r="AH802" s="169">
        <f t="shared" si="1806"/>
        <v>0</v>
      </c>
      <c r="AI802" s="169">
        <f t="shared" si="1806"/>
        <v>0</v>
      </c>
      <c r="AJ802" s="169">
        <f t="shared" si="1806"/>
        <v>0</v>
      </c>
      <c r="AK802" s="169">
        <f t="shared" si="1806"/>
        <v>0</v>
      </c>
      <c r="AL802" s="169">
        <f t="shared" si="1806"/>
        <v>0</v>
      </c>
      <c r="AM802" s="169">
        <f t="shared" si="1806"/>
        <v>0</v>
      </c>
      <c r="AN802" s="169">
        <f t="shared" si="1806"/>
        <v>0</v>
      </c>
      <c r="AO802" s="169">
        <f t="shared" si="1806"/>
        <v>0</v>
      </c>
      <c r="AP802" s="169">
        <f t="shared" si="1806"/>
        <v>0</v>
      </c>
      <c r="AQ802" s="169">
        <f t="shared" si="1806"/>
        <v>0</v>
      </c>
      <c r="AR802" s="345"/>
    </row>
    <row r="803" spans="1:44" ht="32.4" customHeight="1" x14ac:dyDescent="0.3">
      <c r="A803" s="315"/>
      <c r="B803" s="315"/>
      <c r="C803" s="315"/>
      <c r="D803" s="172" t="s">
        <v>2</v>
      </c>
      <c r="E803" s="170">
        <f t="shared" si="1729"/>
        <v>9172.8960000000006</v>
      </c>
      <c r="F803" s="170">
        <f t="shared" si="1730"/>
        <v>9172.8960000000006</v>
      </c>
      <c r="G803" s="170">
        <f t="shared" si="1731"/>
        <v>100</v>
      </c>
      <c r="H803" s="169">
        <f t="shared" ref="H803:AQ803" si="1807">H164+H284+H522-H124</f>
        <v>0</v>
      </c>
      <c r="I803" s="169">
        <f t="shared" si="1807"/>
        <v>0</v>
      </c>
      <c r="J803" s="169">
        <f t="shared" si="1807"/>
        <v>0</v>
      </c>
      <c r="K803" s="169">
        <f t="shared" si="1807"/>
        <v>0</v>
      </c>
      <c r="L803" s="169">
        <f t="shared" si="1807"/>
        <v>0</v>
      </c>
      <c r="M803" s="169">
        <f t="shared" si="1807"/>
        <v>0</v>
      </c>
      <c r="N803" s="169">
        <f t="shared" si="1807"/>
        <v>0</v>
      </c>
      <c r="O803" s="169">
        <f t="shared" si="1807"/>
        <v>0</v>
      </c>
      <c r="P803" s="169">
        <f t="shared" si="1807"/>
        <v>0</v>
      </c>
      <c r="Q803" s="169">
        <f t="shared" si="1807"/>
        <v>0</v>
      </c>
      <c r="R803" s="169">
        <f t="shared" si="1807"/>
        <v>0</v>
      </c>
      <c r="S803" s="169">
        <f t="shared" si="1807"/>
        <v>0</v>
      </c>
      <c r="T803" s="169">
        <f t="shared" si="1807"/>
        <v>0</v>
      </c>
      <c r="U803" s="169">
        <f t="shared" si="1807"/>
        <v>0</v>
      </c>
      <c r="V803" s="169">
        <f t="shared" si="1807"/>
        <v>0</v>
      </c>
      <c r="W803" s="169">
        <f t="shared" si="1807"/>
        <v>0</v>
      </c>
      <c r="X803" s="169">
        <f t="shared" si="1807"/>
        <v>0</v>
      </c>
      <c r="Y803" s="169">
        <f t="shared" si="1807"/>
        <v>0</v>
      </c>
      <c r="Z803" s="169">
        <f t="shared" si="1807"/>
        <v>0</v>
      </c>
      <c r="AA803" s="169">
        <f t="shared" si="1807"/>
        <v>0</v>
      </c>
      <c r="AB803" s="169">
        <f t="shared" si="1807"/>
        <v>0</v>
      </c>
      <c r="AC803" s="169">
        <f t="shared" si="1807"/>
        <v>0</v>
      </c>
      <c r="AD803" s="169">
        <f t="shared" si="1807"/>
        <v>0</v>
      </c>
      <c r="AE803" s="169">
        <f t="shared" si="1807"/>
        <v>0</v>
      </c>
      <c r="AF803" s="169">
        <f t="shared" si="1807"/>
        <v>0</v>
      </c>
      <c r="AG803" s="169">
        <f t="shared" si="1807"/>
        <v>0</v>
      </c>
      <c r="AH803" s="169">
        <f t="shared" si="1807"/>
        <v>0</v>
      </c>
      <c r="AI803" s="169">
        <f t="shared" si="1807"/>
        <v>0</v>
      </c>
      <c r="AJ803" s="169">
        <f t="shared" si="1807"/>
        <v>0</v>
      </c>
      <c r="AK803" s="169">
        <f t="shared" si="1807"/>
        <v>0</v>
      </c>
      <c r="AL803" s="169">
        <f t="shared" si="1807"/>
        <v>7233.3</v>
      </c>
      <c r="AM803" s="169">
        <f t="shared" si="1807"/>
        <v>7233.3</v>
      </c>
      <c r="AN803" s="169">
        <f t="shared" si="1807"/>
        <v>0</v>
      </c>
      <c r="AO803" s="169">
        <f t="shared" si="1807"/>
        <v>1939.596</v>
      </c>
      <c r="AP803" s="169">
        <f t="shared" si="1807"/>
        <v>1939.596</v>
      </c>
      <c r="AQ803" s="169">
        <f t="shared" si="1807"/>
        <v>0</v>
      </c>
      <c r="AR803" s="345"/>
    </row>
    <row r="804" spans="1:44" ht="20.2" customHeight="1" x14ac:dyDescent="0.3">
      <c r="A804" s="315"/>
      <c r="B804" s="315"/>
      <c r="C804" s="315"/>
      <c r="D804" s="172" t="s">
        <v>43</v>
      </c>
      <c r="E804" s="170">
        <f t="shared" si="1729"/>
        <v>182570.00965000002</v>
      </c>
      <c r="F804" s="170">
        <f t="shared" si="1730"/>
        <v>158217.11576000002</v>
      </c>
      <c r="G804" s="170">
        <f t="shared" si="1731"/>
        <v>86.661065562363575</v>
      </c>
      <c r="H804" s="169">
        <f t="shared" ref="H804:AQ804" si="1808">H165+H285+H523-H125</f>
        <v>1372.7146499999999</v>
      </c>
      <c r="I804" s="169">
        <f t="shared" si="1808"/>
        <v>1372.7146499999999</v>
      </c>
      <c r="J804" s="169">
        <f t="shared" si="1808"/>
        <v>0</v>
      </c>
      <c r="K804" s="169">
        <f t="shared" si="1808"/>
        <v>7570.8255799999997</v>
      </c>
      <c r="L804" s="169">
        <f t="shared" si="1808"/>
        <v>7570.8255799999997</v>
      </c>
      <c r="M804" s="169">
        <f t="shared" si="1808"/>
        <v>200</v>
      </c>
      <c r="N804" s="169">
        <f t="shared" si="1808"/>
        <v>62458.632879999997</v>
      </c>
      <c r="O804" s="169">
        <f t="shared" si="1808"/>
        <v>62458.632879999997</v>
      </c>
      <c r="P804" s="169">
        <f t="shared" si="1808"/>
        <v>100</v>
      </c>
      <c r="Q804" s="169">
        <f t="shared" si="1808"/>
        <v>6494.2146900000007</v>
      </c>
      <c r="R804" s="169">
        <f t="shared" si="1808"/>
        <v>6494.2146900000007</v>
      </c>
      <c r="S804" s="169">
        <f t="shared" si="1808"/>
        <v>0</v>
      </c>
      <c r="T804" s="169">
        <f t="shared" si="1808"/>
        <v>5210.8043900000002</v>
      </c>
      <c r="U804" s="169">
        <f t="shared" si="1808"/>
        <v>5210.8043900000002</v>
      </c>
      <c r="V804" s="169">
        <f t="shared" si="1808"/>
        <v>0</v>
      </c>
      <c r="W804" s="169">
        <f t="shared" si="1808"/>
        <v>4493.8516</v>
      </c>
      <c r="X804" s="169">
        <f t="shared" si="1808"/>
        <v>4493.8516</v>
      </c>
      <c r="Y804" s="169">
        <f t="shared" si="1808"/>
        <v>0</v>
      </c>
      <c r="Z804" s="169">
        <f t="shared" si="1808"/>
        <v>7077.73092</v>
      </c>
      <c r="AA804" s="169">
        <f t="shared" si="1808"/>
        <v>7077.73092</v>
      </c>
      <c r="AB804" s="169">
        <f t="shared" si="1808"/>
        <v>0</v>
      </c>
      <c r="AC804" s="169">
        <f t="shared" si="1808"/>
        <v>15616.094300000001</v>
      </c>
      <c r="AD804" s="169">
        <f t="shared" si="1808"/>
        <v>15616.094300000001</v>
      </c>
      <c r="AE804" s="169">
        <f t="shared" si="1808"/>
        <v>0</v>
      </c>
      <c r="AF804" s="169">
        <f t="shared" si="1808"/>
        <v>11327.844229999999</v>
      </c>
      <c r="AG804" s="169">
        <f t="shared" si="1808"/>
        <v>11327.844229999999</v>
      </c>
      <c r="AH804" s="169">
        <f t="shared" si="1808"/>
        <v>0</v>
      </c>
      <c r="AI804" s="169">
        <f t="shared" si="1808"/>
        <v>6844.2689800000007</v>
      </c>
      <c r="AJ804" s="169">
        <f t="shared" si="1808"/>
        <v>6844.2689800000007</v>
      </c>
      <c r="AK804" s="169">
        <f t="shared" si="1808"/>
        <v>0</v>
      </c>
      <c r="AL804" s="169">
        <f t="shared" si="1808"/>
        <v>18309.187860000002</v>
      </c>
      <c r="AM804" s="169">
        <f t="shared" si="1808"/>
        <v>18309.187860000002</v>
      </c>
      <c r="AN804" s="169">
        <f t="shared" si="1808"/>
        <v>0</v>
      </c>
      <c r="AO804" s="169">
        <f t="shared" si="1808"/>
        <v>35793.839569999996</v>
      </c>
      <c r="AP804" s="169">
        <f t="shared" si="1808"/>
        <v>11440.945680000001</v>
      </c>
      <c r="AQ804" s="169">
        <f t="shared" si="1808"/>
        <v>0</v>
      </c>
      <c r="AR804" s="345"/>
    </row>
    <row r="805" spans="1:44" ht="31.15" customHeight="1" x14ac:dyDescent="0.25">
      <c r="A805" s="315"/>
      <c r="B805" s="315"/>
      <c r="C805" s="315"/>
      <c r="D805" s="173" t="s">
        <v>272</v>
      </c>
      <c r="E805" s="170">
        <f t="shared" si="1729"/>
        <v>65694.015400000004</v>
      </c>
      <c r="F805" s="170">
        <f t="shared" si="1730"/>
        <v>64866.437279999998</v>
      </c>
      <c r="G805" s="170">
        <f t="shared" si="1731"/>
        <v>98.740253408227503</v>
      </c>
      <c r="H805" s="169">
        <f t="shared" ref="H805:AQ805" si="1809">H166+H286+H524-H126</f>
        <v>0</v>
      </c>
      <c r="I805" s="169">
        <f t="shared" si="1809"/>
        <v>0</v>
      </c>
      <c r="J805" s="169">
        <f t="shared" si="1809"/>
        <v>0</v>
      </c>
      <c r="K805" s="169">
        <f t="shared" si="1809"/>
        <v>0</v>
      </c>
      <c r="L805" s="169">
        <f t="shared" si="1809"/>
        <v>0</v>
      </c>
      <c r="M805" s="169">
        <f t="shared" si="1809"/>
        <v>0</v>
      </c>
      <c r="N805" s="169">
        <f t="shared" si="1809"/>
        <v>58413.1008</v>
      </c>
      <c r="O805" s="169">
        <f t="shared" si="1809"/>
        <v>58413.1008</v>
      </c>
      <c r="P805" s="169">
        <f t="shared" si="1809"/>
        <v>100</v>
      </c>
      <c r="Q805" s="169">
        <f t="shared" si="1809"/>
        <v>1053.3364799999999</v>
      </c>
      <c r="R805" s="169">
        <f t="shared" si="1809"/>
        <v>1053.3364799999999</v>
      </c>
      <c r="S805" s="169">
        <f t="shared" si="1809"/>
        <v>0</v>
      </c>
      <c r="T805" s="169">
        <f t="shared" si="1809"/>
        <v>2405.2564000000002</v>
      </c>
      <c r="U805" s="169">
        <f t="shared" si="1809"/>
        <v>2405.2564000000002</v>
      </c>
      <c r="V805" s="169">
        <f t="shared" si="1809"/>
        <v>0</v>
      </c>
      <c r="W805" s="169">
        <f t="shared" si="1809"/>
        <v>0</v>
      </c>
      <c r="X805" s="169">
        <f t="shared" si="1809"/>
        <v>0</v>
      </c>
      <c r="Y805" s="169">
        <f t="shared" si="1809"/>
        <v>0</v>
      </c>
      <c r="Z805" s="169">
        <f t="shared" si="1809"/>
        <v>2994.7435999999998</v>
      </c>
      <c r="AA805" s="169">
        <f t="shared" si="1809"/>
        <v>2994.7435999999998</v>
      </c>
      <c r="AB805" s="169">
        <f t="shared" si="1809"/>
        <v>0</v>
      </c>
      <c r="AC805" s="169">
        <f t="shared" si="1809"/>
        <v>0</v>
      </c>
      <c r="AD805" s="169">
        <f t="shared" si="1809"/>
        <v>0</v>
      </c>
      <c r="AE805" s="169">
        <f t="shared" si="1809"/>
        <v>0</v>
      </c>
      <c r="AF805" s="169">
        <f t="shared" si="1809"/>
        <v>0</v>
      </c>
      <c r="AG805" s="169">
        <f t="shared" si="1809"/>
        <v>0</v>
      </c>
      <c r="AH805" s="169">
        <f t="shared" si="1809"/>
        <v>0</v>
      </c>
      <c r="AI805" s="169">
        <f t="shared" si="1809"/>
        <v>0</v>
      </c>
      <c r="AJ805" s="169">
        <f t="shared" si="1809"/>
        <v>0</v>
      </c>
      <c r="AK805" s="169">
        <f t="shared" si="1809"/>
        <v>0</v>
      </c>
      <c r="AL805" s="169">
        <f t="shared" si="1809"/>
        <v>0</v>
      </c>
      <c r="AM805" s="169">
        <f t="shared" si="1809"/>
        <v>0</v>
      </c>
      <c r="AN805" s="169">
        <f t="shared" si="1809"/>
        <v>0</v>
      </c>
      <c r="AO805" s="169">
        <f t="shared" si="1809"/>
        <v>827.5781199999999</v>
      </c>
      <c r="AP805" s="169">
        <f t="shared" si="1809"/>
        <v>0</v>
      </c>
      <c r="AQ805" s="169">
        <f t="shared" si="1809"/>
        <v>0</v>
      </c>
      <c r="AR805" s="345"/>
    </row>
    <row r="806" spans="1:44" ht="21" customHeight="1" x14ac:dyDescent="0.3">
      <c r="A806" s="346" t="s">
        <v>431</v>
      </c>
      <c r="B806" s="346"/>
      <c r="C806" s="346"/>
      <c r="D806" s="176" t="s">
        <v>41</v>
      </c>
      <c r="E806" s="170">
        <f t="shared" si="1729"/>
        <v>63593.336519999997</v>
      </c>
      <c r="F806" s="170">
        <f t="shared" si="1730"/>
        <v>48331.385969999996</v>
      </c>
      <c r="G806" s="170">
        <f t="shared" si="1731"/>
        <v>76.000707959079733</v>
      </c>
      <c r="H806" s="170">
        <f>SUM(H807:H809)+H811</f>
        <v>0</v>
      </c>
      <c r="I806" s="170">
        <f t="shared" ref="I806:AQ806" si="1810">SUM(I807:I809)+I811</f>
        <v>0</v>
      </c>
      <c r="J806" s="170">
        <f t="shared" si="1810"/>
        <v>0</v>
      </c>
      <c r="K806" s="170">
        <f t="shared" si="1810"/>
        <v>0</v>
      </c>
      <c r="L806" s="170">
        <f t="shared" si="1810"/>
        <v>0</v>
      </c>
      <c r="M806" s="170">
        <f t="shared" si="1810"/>
        <v>0</v>
      </c>
      <c r="N806" s="170">
        <f t="shared" si="1810"/>
        <v>0</v>
      </c>
      <c r="O806" s="170">
        <f t="shared" si="1810"/>
        <v>0</v>
      </c>
      <c r="P806" s="170">
        <f t="shared" si="1810"/>
        <v>0</v>
      </c>
      <c r="Q806" s="170">
        <f t="shared" si="1810"/>
        <v>0</v>
      </c>
      <c r="R806" s="170">
        <f t="shared" si="1810"/>
        <v>0</v>
      </c>
      <c r="S806" s="170">
        <f t="shared" si="1810"/>
        <v>0</v>
      </c>
      <c r="T806" s="170">
        <f t="shared" si="1810"/>
        <v>0</v>
      </c>
      <c r="U806" s="170">
        <f t="shared" si="1810"/>
        <v>0</v>
      </c>
      <c r="V806" s="170">
        <f t="shared" si="1810"/>
        <v>0</v>
      </c>
      <c r="W806" s="170">
        <f t="shared" si="1810"/>
        <v>0</v>
      </c>
      <c r="X806" s="170">
        <f t="shared" si="1810"/>
        <v>0</v>
      </c>
      <c r="Y806" s="170">
        <f t="shared" si="1810"/>
        <v>0</v>
      </c>
      <c r="Z806" s="170">
        <f t="shared" si="1810"/>
        <v>1771</v>
      </c>
      <c r="AA806" s="170">
        <f t="shared" si="1810"/>
        <v>1771</v>
      </c>
      <c r="AB806" s="170">
        <f t="shared" si="1810"/>
        <v>0</v>
      </c>
      <c r="AC806" s="170">
        <f t="shared" si="1810"/>
        <v>7592.2655599999998</v>
      </c>
      <c r="AD806" s="170">
        <f t="shared" si="1810"/>
        <v>7592.2655599999998</v>
      </c>
      <c r="AE806" s="170">
        <f t="shared" si="1810"/>
        <v>0</v>
      </c>
      <c r="AF806" s="170">
        <f t="shared" si="1810"/>
        <v>9835.8379300000015</v>
      </c>
      <c r="AG806" s="170">
        <f t="shared" si="1810"/>
        <v>9835.8379300000015</v>
      </c>
      <c r="AH806" s="170">
        <f t="shared" si="1810"/>
        <v>0</v>
      </c>
      <c r="AI806" s="170">
        <f t="shared" si="1810"/>
        <v>13646.032789999999</v>
      </c>
      <c r="AJ806" s="170">
        <f t="shared" si="1810"/>
        <v>13646.032789999999</v>
      </c>
      <c r="AK806" s="170">
        <f t="shared" si="1810"/>
        <v>0</v>
      </c>
      <c r="AL806" s="170">
        <f t="shared" si="1810"/>
        <v>6350.2050499999996</v>
      </c>
      <c r="AM806" s="170">
        <f t="shared" si="1810"/>
        <v>6350.2050499999996</v>
      </c>
      <c r="AN806" s="170">
        <f t="shared" si="1810"/>
        <v>0</v>
      </c>
      <c r="AO806" s="170">
        <f t="shared" si="1810"/>
        <v>24397.995190000001</v>
      </c>
      <c r="AP806" s="170">
        <f t="shared" si="1810"/>
        <v>9136.0446400000001</v>
      </c>
      <c r="AQ806" s="170">
        <f t="shared" si="1810"/>
        <v>0</v>
      </c>
      <c r="AR806" s="381"/>
    </row>
    <row r="807" spans="1:44" ht="35.25" customHeight="1" x14ac:dyDescent="0.3">
      <c r="A807" s="346"/>
      <c r="B807" s="346"/>
      <c r="C807" s="346"/>
      <c r="D807" s="172" t="s">
        <v>37</v>
      </c>
      <c r="E807" s="170">
        <f t="shared" si="1729"/>
        <v>2248.6626999999999</v>
      </c>
      <c r="F807" s="170">
        <f t="shared" si="1730"/>
        <v>2248.6626999999999</v>
      </c>
      <c r="G807" s="170">
        <f t="shared" si="1731"/>
        <v>100</v>
      </c>
      <c r="H807" s="169">
        <f t="shared" ref="H807:AQ807" si="1811">H303+H784+H123+H318+H323+H328+H333+H338+H343</f>
        <v>0</v>
      </c>
      <c r="I807" s="169">
        <f t="shared" si="1811"/>
        <v>0</v>
      </c>
      <c r="J807" s="169">
        <f t="shared" si="1811"/>
        <v>0</v>
      </c>
      <c r="K807" s="169">
        <f t="shared" si="1811"/>
        <v>0</v>
      </c>
      <c r="L807" s="169">
        <f t="shared" si="1811"/>
        <v>0</v>
      </c>
      <c r="M807" s="169">
        <f t="shared" si="1811"/>
        <v>0</v>
      </c>
      <c r="N807" s="169">
        <f t="shared" si="1811"/>
        <v>0</v>
      </c>
      <c r="O807" s="169">
        <f t="shared" si="1811"/>
        <v>0</v>
      </c>
      <c r="P807" s="169">
        <f t="shared" si="1811"/>
        <v>0</v>
      </c>
      <c r="Q807" s="169">
        <f t="shared" si="1811"/>
        <v>0</v>
      </c>
      <c r="R807" s="169">
        <f t="shared" si="1811"/>
        <v>0</v>
      </c>
      <c r="S807" s="169">
        <f t="shared" si="1811"/>
        <v>0</v>
      </c>
      <c r="T807" s="169">
        <f t="shared" si="1811"/>
        <v>0</v>
      </c>
      <c r="U807" s="169">
        <f t="shared" si="1811"/>
        <v>0</v>
      </c>
      <c r="V807" s="169">
        <f t="shared" si="1811"/>
        <v>0</v>
      </c>
      <c r="W807" s="169">
        <f t="shared" si="1811"/>
        <v>0</v>
      </c>
      <c r="X807" s="169">
        <f t="shared" si="1811"/>
        <v>0</v>
      </c>
      <c r="Y807" s="169">
        <f t="shared" si="1811"/>
        <v>0</v>
      </c>
      <c r="Z807" s="169">
        <f t="shared" si="1811"/>
        <v>0</v>
      </c>
      <c r="AA807" s="169">
        <f t="shared" si="1811"/>
        <v>0</v>
      </c>
      <c r="AB807" s="169">
        <f t="shared" si="1811"/>
        <v>0</v>
      </c>
      <c r="AC807" s="169">
        <f t="shared" si="1811"/>
        <v>0</v>
      </c>
      <c r="AD807" s="169">
        <f t="shared" si="1811"/>
        <v>0</v>
      </c>
      <c r="AE807" s="169">
        <f t="shared" si="1811"/>
        <v>0</v>
      </c>
      <c r="AF807" s="169">
        <f t="shared" si="1811"/>
        <v>0</v>
      </c>
      <c r="AG807" s="169">
        <f t="shared" si="1811"/>
        <v>0</v>
      </c>
      <c r="AH807" s="169">
        <f t="shared" si="1811"/>
        <v>0</v>
      </c>
      <c r="AI807" s="169">
        <f t="shared" si="1811"/>
        <v>1350.8</v>
      </c>
      <c r="AJ807" s="169">
        <f t="shared" si="1811"/>
        <v>1350.8</v>
      </c>
      <c r="AK807" s="169">
        <f t="shared" si="1811"/>
        <v>0</v>
      </c>
      <c r="AL807" s="169">
        <f t="shared" si="1811"/>
        <v>292.5</v>
      </c>
      <c r="AM807" s="169">
        <f t="shared" si="1811"/>
        <v>292.5</v>
      </c>
      <c r="AN807" s="169">
        <f t="shared" si="1811"/>
        <v>0</v>
      </c>
      <c r="AO807" s="169">
        <f t="shared" si="1811"/>
        <v>605.36270000000002</v>
      </c>
      <c r="AP807" s="169">
        <f t="shared" si="1811"/>
        <v>605.36270000000002</v>
      </c>
      <c r="AQ807" s="169">
        <f t="shared" si="1811"/>
        <v>0</v>
      </c>
      <c r="AR807" s="382"/>
    </row>
    <row r="808" spans="1:44" ht="31.15" customHeight="1" x14ac:dyDescent="0.3">
      <c r="A808" s="346"/>
      <c r="B808" s="346"/>
      <c r="C808" s="346"/>
      <c r="D808" s="172" t="s">
        <v>2</v>
      </c>
      <c r="E808" s="170">
        <f t="shared" si="1729"/>
        <v>6449.3244400000003</v>
      </c>
      <c r="F808" s="170">
        <f t="shared" si="1730"/>
        <v>6449.3244400000003</v>
      </c>
      <c r="G808" s="170">
        <f t="shared" si="1731"/>
        <v>100</v>
      </c>
      <c r="H808" s="169">
        <f t="shared" ref="H808:AQ808" si="1812">H304+H785+H124+H319+H324+H329+H334+H339+H344</f>
        <v>0</v>
      </c>
      <c r="I808" s="169">
        <f t="shared" si="1812"/>
        <v>0</v>
      </c>
      <c r="J808" s="169">
        <f t="shared" si="1812"/>
        <v>0</v>
      </c>
      <c r="K808" s="169">
        <f t="shared" si="1812"/>
        <v>0</v>
      </c>
      <c r="L808" s="169">
        <f t="shared" si="1812"/>
        <v>0</v>
      </c>
      <c r="M808" s="169">
        <f t="shared" si="1812"/>
        <v>0</v>
      </c>
      <c r="N808" s="169">
        <f t="shared" si="1812"/>
        <v>0</v>
      </c>
      <c r="O808" s="169">
        <f t="shared" si="1812"/>
        <v>0</v>
      </c>
      <c r="P808" s="169">
        <f t="shared" si="1812"/>
        <v>0</v>
      </c>
      <c r="Q808" s="169">
        <f t="shared" si="1812"/>
        <v>0</v>
      </c>
      <c r="R808" s="169">
        <f t="shared" si="1812"/>
        <v>0</v>
      </c>
      <c r="S808" s="169">
        <f t="shared" si="1812"/>
        <v>0</v>
      </c>
      <c r="T808" s="169">
        <f t="shared" si="1812"/>
        <v>0</v>
      </c>
      <c r="U808" s="169">
        <f t="shared" si="1812"/>
        <v>0</v>
      </c>
      <c r="V808" s="169">
        <f t="shared" si="1812"/>
        <v>0</v>
      </c>
      <c r="W808" s="169">
        <f t="shared" si="1812"/>
        <v>0</v>
      </c>
      <c r="X808" s="169">
        <f t="shared" si="1812"/>
        <v>0</v>
      </c>
      <c r="Y808" s="169">
        <f t="shared" si="1812"/>
        <v>0</v>
      </c>
      <c r="Z808" s="169">
        <f t="shared" si="1812"/>
        <v>0</v>
      </c>
      <c r="AA808" s="169">
        <f t="shared" si="1812"/>
        <v>0</v>
      </c>
      <c r="AB808" s="169">
        <f t="shared" si="1812"/>
        <v>0</v>
      </c>
      <c r="AC808" s="169">
        <f t="shared" si="1812"/>
        <v>0</v>
      </c>
      <c r="AD808" s="169">
        <f t="shared" si="1812"/>
        <v>0</v>
      </c>
      <c r="AE808" s="169">
        <f t="shared" si="1812"/>
        <v>0</v>
      </c>
      <c r="AF808" s="169">
        <f t="shared" si="1812"/>
        <v>0</v>
      </c>
      <c r="AG808" s="169">
        <f t="shared" si="1812"/>
        <v>0</v>
      </c>
      <c r="AH808" s="169">
        <f t="shared" si="1812"/>
        <v>0</v>
      </c>
      <c r="AI808" s="169">
        <f t="shared" si="1812"/>
        <v>3179.0383499999998</v>
      </c>
      <c r="AJ808" s="169">
        <f t="shared" si="1812"/>
        <v>3179.0383499999998</v>
      </c>
      <c r="AK808" s="169">
        <f t="shared" si="1812"/>
        <v>0</v>
      </c>
      <c r="AL808" s="169">
        <f t="shared" si="1812"/>
        <v>457.5</v>
      </c>
      <c r="AM808" s="169">
        <f t="shared" si="1812"/>
        <v>457.5</v>
      </c>
      <c r="AN808" s="169">
        <f t="shared" si="1812"/>
        <v>0</v>
      </c>
      <c r="AO808" s="169">
        <f t="shared" si="1812"/>
        <v>2812.7860900000001</v>
      </c>
      <c r="AP808" s="169">
        <f t="shared" si="1812"/>
        <v>2812.7860900000001</v>
      </c>
      <c r="AQ808" s="169">
        <f t="shared" si="1812"/>
        <v>0</v>
      </c>
      <c r="AR808" s="382"/>
    </row>
    <row r="809" spans="1:44" ht="24.75" customHeight="1" x14ac:dyDescent="0.3">
      <c r="A809" s="346"/>
      <c r="B809" s="346"/>
      <c r="C809" s="346"/>
      <c r="D809" s="172" t="s">
        <v>449</v>
      </c>
      <c r="E809" s="170">
        <f t="shared" si="1729"/>
        <v>48344.846380000003</v>
      </c>
      <c r="F809" s="170">
        <f t="shared" si="1730"/>
        <v>34162.340629999999</v>
      </c>
      <c r="G809" s="170">
        <f t="shared" si="1731"/>
        <v>70.663872549055768</v>
      </c>
      <c r="H809" s="169">
        <f t="shared" ref="H809:AQ809" si="1813">H305+H786+H125+H325+H330+H335+H340+H345</f>
        <v>0</v>
      </c>
      <c r="I809" s="169">
        <f t="shared" si="1813"/>
        <v>0</v>
      </c>
      <c r="J809" s="169">
        <f t="shared" si="1813"/>
        <v>0</v>
      </c>
      <c r="K809" s="169">
        <f t="shared" si="1813"/>
        <v>0</v>
      </c>
      <c r="L809" s="169">
        <f t="shared" si="1813"/>
        <v>0</v>
      </c>
      <c r="M809" s="169">
        <f t="shared" si="1813"/>
        <v>0</v>
      </c>
      <c r="N809" s="169">
        <f t="shared" si="1813"/>
        <v>0</v>
      </c>
      <c r="O809" s="169">
        <f t="shared" si="1813"/>
        <v>0</v>
      </c>
      <c r="P809" s="169">
        <f t="shared" si="1813"/>
        <v>0</v>
      </c>
      <c r="Q809" s="169">
        <f t="shared" si="1813"/>
        <v>0</v>
      </c>
      <c r="R809" s="169">
        <f t="shared" si="1813"/>
        <v>0</v>
      </c>
      <c r="S809" s="169">
        <f t="shared" si="1813"/>
        <v>0</v>
      </c>
      <c r="T809" s="169">
        <f t="shared" si="1813"/>
        <v>0</v>
      </c>
      <c r="U809" s="169">
        <f t="shared" si="1813"/>
        <v>0</v>
      </c>
      <c r="V809" s="169">
        <f t="shared" si="1813"/>
        <v>0</v>
      </c>
      <c r="W809" s="169">
        <f t="shared" si="1813"/>
        <v>0</v>
      </c>
      <c r="X809" s="169">
        <f t="shared" si="1813"/>
        <v>0</v>
      </c>
      <c r="Y809" s="169">
        <f t="shared" si="1813"/>
        <v>0</v>
      </c>
      <c r="Z809" s="169">
        <f t="shared" si="1813"/>
        <v>1771</v>
      </c>
      <c r="AA809" s="169">
        <f t="shared" si="1813"/>
        <v>1771</v>
      </c>
      <c r="AB809" s="169">
        <f t="shared" si="1813"/>
        <v>0</v>
      </c>
      <c r="AC809" s="169">
        <f t="shared" si="1813"/>
        <v>6229.0022499999995</v>
      </c>
      <c r="AD809" s="169">
        <f t="shared" si="1813"/>
        <v>6229.0022499999995</v>
      </c>
      <c r="AE809" s="169">
        <f t="shared" si="1813"/>
        <v>0</v>
      </c>
      <c r="AF809" s="169">
        <f t="shared" si="1813"/>
        <v>8066.4927300000008</v>
      </c>
      <c r="AG809" s="169">
        <f t="shared" si="1813"/>
        <v>8066.4927300000008</v>
      </c>
      <c r="AH809" s="169">
        <f t="shared" si="1813"/>
        <v>0</v>
      </c>
      <c r="AI809" s="169">
        <f t="shared" si="1813"/>
        <v>9011.6539499999999</v>
      </c>
      <c r="AJ809" s="169">
        <f t="shared" si="1813"/>
        <v>9011.6539499999999</v>
      </c>
      <c r="AK809" s="169">
        <f t="shared" si="1813"/>
        <v>0</v>
      </c>
      <c r="AL809" s="169">
        <f t="shared" si="1813"/>
        <v>5146.8136699999995</v>
      </c>
      <c r="AM809" s="169">
        <f t="shared" si="1813"/>
        <v>5146.8136699999995</v>
      </c>
      <c r="AN809" s="169">
        <f t="shared" si="1813"/>
        <v>0</v>
      </c>
      <c r="AO809" s="169">
        <f t="shared" si="1813"/>
        <v>18119.883780000004</v>
      </c>
      <c r="AP809" s="169">
        <f t="shared" si="1813"/>
        <v>3937.3780299999999</v>
      </c>
      <c r="AQ809" s="169">
        <f t="shared" si="1813"/>
        <v>0</v>
      </c>
      <c r="AR809" s="382"/>
    </row>
    <row r="810" spans="1:44" ht="31.15" customHeight="1" x14ac:dyDescent="0.25">
      <c r="A810" s="346"/>
      <c r="B810" s="346"/>
      <c r="C810" s="346"/>
      <c r="D810" s="173" t="s">
        <v>272</v>
      </c>
      <c r="E810" s="170">
        <f t="shared" si="1729"/>
        <v>0</v>
      </c>
      <c r="F810" s="170">
        <f t="shared" si="1730"/>
        <v>0</v>
      </c>
      <c r="G810" s="170" t="e">
        <f t="shared" si="1731"/>
        <v>#DIV/0!</v>
      </c>
      <c r="H810" s="169">
        <f t="shared" ref="H810:AQ810" si="1814">H306+H787+H126+H321</f>
        <v>0</v>
      </c>
      <c r="I810" s="169">
        <f t="shared" si="1814"/>
        <v>0</v>
      </c>
      <c r="J810" s="169">
        <f t="shared" si="1814"/>
        <v>0</v>
      </c>
      <c r="K810" s="169">
        <f t="shared" si="1814"/>
        <v>0</v>
      </c>
      <c r="L810" s="169">
        <f t="shared" si="1814"/>
        <v>0</v>
      </c>
      <c r="M810" s="169">
        <f t="shared" si="1814"/>
        <v>0</v>
      </c>
      <c r="N810" s="169">
        <f t="shared" si="1814"/>
        <v>0</v>
      </c>
      <c r="O810" s="169">
        <f t="shared" si="1814"/>
        <v>0</v>
      </c>
      <c r="P810" s="169">
        <f t="shared" si="1814"/>
        <v>0</v>
      </c>
      <c r="Q810" s="169">
        <f t="shared" si="1814"/>
        <v>0</v>
      </c>
      <c r="R810" s="169">
        <f t="shared" si="1814"/>
        <v>0</v>
      </c>
      <c r="S810" s="169">
        <f t="shared" si="1814"/>
        <v>0</v>
      </c>
      <c r="T810" s="169">
        <f t="shared" si="1814"/>
        <v>0</v>
      </c>
      <c r="U810" s="169">
        <f t="shared" si="1814"/>
        <v>0</v>
      </c>
      <c r="V810" s="169">
        <f t="shared" si="1814"/>
        <v>0</v>
      </c>
      <c r="W810" s="169">
        <f t="shared" si="1814"/>
        <v>0</v>
      </c>
      <c r="X810" s="169">
        <f t="shared" si="1814"/>
        <v>0</v>
      </c>
      <c r="Y810" s="169">
        <f t="shared" si="1814"/>
        <v>0</v>
      </c>
      <c r="Z810" s="169">
        <f t="shared" si="1814"/>
        <v>0</v>
      </c>
      <c r="AA810" s="169">
        <f t="shared" si="1814"/>
        <v>0</v>
      </c>
      <c r="AB810" s="169">
        <f t="shared" si="1814"/>
        <v>0</v>
      </c>
      <c r="AC810" s="169">
        <f t="shared" si="1814"/>
        <v>0</v>
      </c>
      <c r="AD810" s="169">
        <f t="shared" si="1814"/>
        <v>0</v>
      </c>
      <c r="AE810" s="169">
        <f t="shared" si="1814"/>
        <v>0</v>
      </c>
      <c r="AF810" s="169">
        <f t="shared" si="1814"/>
        <v>0</v>
      </c>
      <c r="AG810" s="169">
        <f t="shared" si="1814"/>
        <v>0</v>
      </c>
      <c r="AH810" s="169">
        <f t="shared" si="1814"/>
        <v>0</v>
      </c>
      <c r="AI810" s="169">
        <f t="shared" si="1814"/>
        <v>0</v>
      </c>
      <c r="AJ810" s="169">
        <f t="shared" si="1814"/>
        <v>0</v>
      </c>
      <c r="AK810" s="169">
        <f t="shared" si="1814"/>
        <v>0</v>
      </c>
      <c r="AL810" s="169">
        <f t="shared" si="1814"/>
        <v>0</v>
      </c>
      <c r="AM810" s="169">
        <f t="shared" si="1814"/>
        <v>0</v>
      </c>
      <c r="AN810" s="169">
        <f t="shared" si="1814"/>
        <v>0</v>
      </c>
      <c r="AO810" s="169">
        <f t="shared" si="1814"/>
        <v>0</v>
      </c>
      <c r="AP810" s="169">
        <f t="shared" si="1814"/>
        <v>0</v>
      </c>
      <c r="AQ810" s="169">
        <f t="shared" si="1814"/>
        <v>0</v>
      </c>
      <c r="AR810" s="382"/>
    </row>
    <row r="811" spans="1:44" ht="31.15" customHeight="1" x14ac:dyDescent="0.3">
      <c r="A811" s="346"/>
      <c r="B811" s="346"/>
      <c r="C811" s="346"/>
      <c r="D811" s="192" t="s">
        <v>439</v>
      </c>
      <c r="E811" s="170">
        <f t="shared" si="1729"/>
        <v>6550.5029999999997</v>
      </c>
      <c r="F811" s="170">
        <f t="shared" si="1730"/>
        <v>5471.0581999999995</v>
      </c>
      <c r="G811" s="170">
        <f t="shared" ref="G811" si="1815">F811/E811*100</f>
        <v>83.521192189363163</v>
      </c>
      <c r="H811" s="169">
        <f>H794</f>
        <v>0</v>
      </c>
      <c r="I811" s="169">
        <f t="shared" ref="I811:AQ811" si="1816">I794</f>
        <v>0</v>
      </c>
      <c r="J811" s="169">
        <f t="shared" si="1816"/>
        <v>0</v>
      </c>
      <c r="K811" s="169">
        <f t="shared" si="1816"/>
        <v>0</v>
      </c>
      <c r="L811" s="169">
        <f t="shared" si="1816"/>
        <v>0</v>
      </c>
      <c r="M811" s="169">
        <f t="shared" si="1816"/>
        <v>0</v>
      </c>
      <c r="N811" s="169">
        <f t="shared" si="1816"/>
        <v>0</v>
      </c>
      <c r="O811" s="169">
        <f t="shared" si="1816"/>
        <v>0</v>
      </c>
      <c r="P811" s="169">
        <f t="shared" si="1816"/>
        <v>0</v>
      </c>
      <c r="Q811" s="169">
        <f t="shared" si="1816"/>
        <v>0</v>
      </c>
      <c r="R811" s="169">
        <f t="shared" si="1816"/>
        <v>0</v>
      </c>
      <c r="S811" s="169">
        <f t="shared" si="1816"/>
        <v>0</v>
      </c>
      <c r="T811" s="169">
        <f t="shared" si="1816"/>
        <v>0</v>
      </c>
      <c r="U811" s="169">
        <f t="shared" si="1816"/>
        <v>0</v>
      </c>
      <c r="V811" s="169">
        <f t="shared" si="1816"/>
        <v>0</v>
      </c>
      <c r="W811" s="169">
        <f t="shared" si="1816"/>
        <v>0</v>
      </c>
      <c r="X811" s="169">
        <f t="shared" si="1816"/>
        <v>0</v>
      </c>
      <c r="Y811" s="169">
        <f t="shared" si="1816"/>
        <v>0</v>
      </c>
      <c r="Z811" s="169">
        <f t="shared" si="1816"/>
        <v>0</v>
      </c>
      <c r="AA811" s="169">
        <f t="shared" si="1816"/>
        <v>0</v>
      </c>
      <c r="AB811" s="169">
        <f t="shared" si="1816"/>
        <v>0</v>
      </c>
      <c r="AC811" s="169">
        <f t="shared" si="1816"/>
        <v>1363.26331</v>
      </c>
      <c r="AD811" s="169">
        <f t="shared" si="1816"/>
        <v>1363.26331</v>
      </c>
      <c r="AE811" s="169">
        <f t="shared" si="1816"/>
        <v>0</v>
      </c>
      <c r="AF811" s="169">
        <f t="shared" si="1816"/>
        <v>1769.3452</v>
      </c>
      <c r="AG811" s="169">
        <f t="shared" si="1816"/>
        <v>1769.3452</v>
      </c>
      <c r="AH811" s="169">
        <f t="shared" si="1816"/>
        <v>0</v>
      </c>
      <c r="AI811" s="169">
        <f t="shared" si="1816"/>
        <v>104.54049000000001</v>
      </c>
      <c r="AJ811" s="169">
        <f t="shared" si="1816"/>
        <v>104.54049000000001</v>
      </c>
      <c r="AK811" s="169">
        <f t="shared" si="1816"/>
        <v>0</v>
      </c>
      <c r="AL811" s="169">
        <f t="shared" si="1816"/>
        <v>453.39138000000003</v>
      </c>
      <c r="AM811" s="169">
        <f t="shared" si="1816"/>
        <v>453.39138000000003</v>
      </c>
      <c r="AN811" s="169">
        <f t="shared" si="1816"/>
        <v>0</v>
      </c>
      <c r="AO811" s="169">
        <f t="shared" si="1816"/>
        <v>2859.9626199999998</v>
      </c>
      <c r="AP811" s="169">
        <f t="shared" si="1816"/>
        <v>1780.5178199999998</v>
      </c>
      <c r="AQ811" s="169">
        <f t="shared" si="1816"/>
        <v>0</v>
      </c>
      <c r="AR811" s="383"/>
    </row>
    <row r="812" spans="1:44" s="101" customFormat="1" ht="27.55" customHeight="1" x14ac:dyDescent="0.3">
      <c r="A812" s="378" t="s">
        <v>293</v>
      </c>
      <c r="B812" s="378"/>
      <c r="C812" s="378"/>
      <c r="D812" s="378"/>
      <c r="E812" s="378"/>
      <c r="F812" s="378"/>
      <c r="G812" s="378"/>
      <c r="H812" s="378"/>
      <c r="I812" s="378"/>
      <c r="J812" s="378"/>
      <c r="K812" s="378"/>
      <c r="L812" s="378"/>
      <c r="M812" s="378"/>
      <c r="N812" s="378"/>
      <c r="O812" s="378"/>
      <c r="P812" s="378"/>
      <c r="Q812" s="378"/>
      <c r="R812" s="378"/>
      <c r="S812" s="378"/>
      <c r="T812" s="378"/>
      <c r="U812" s="378"/>
      <c r="V812" s="378"/>
      <c r="W812" s="378"/>
      <c r="X812" s="378"/>
      <c r="Y812" s="378"/>
      <c r="Z812" s="378"/>
      <c r="AA812" s="378"/>
      <c r="AB812" s="378"/>
      <c r="AC812" s="378"/>
      <c r="AD812" s="378"/>
      <c r="AE812" s="378"/>
      <c r="AF812" s="378"/>
      <c r="AG812" s="378"/>
      <c r="AH812" s="378"/>
      <c r="AI812" s="378"/>
      <c r="AJ812" s="378"/>
      <c r="AK812" s="378"/>
      <c r="AL812" s="378"/>
      <c r="AM812" s="378"/>
      <c r="AN812" s="378"/>
      <c r="AO812" s="378"/>
      <c r="AP812" s="378"/>
      <c r="AQ812" s="378"/>
      <c r="AR812" s="378"/>
    </row>
    <row r="813" spans="1:44" s="102" customFormat="1" ht="45.1" customHeight="1" x14ac:dyDescent="0.3">
      <c r="A813" s="378" t="s">
        <v>294</v>
      </c>
      <c r="B813" s="380"/>
      <c r="C813" s="380"/>
      <c r="D813" s="380"/>
      <c r="E813" s="380"/>
      <c r="F813" s="380"/>
      <c r="G813" s="380"/>
      <c r="H813" s="380"/>
      <c r="I813" s="380"/>
      <c r="J813" s="380"/>
      <c r="K813" s="380"/>
      <c r="L813" s="380"/>
      <c r="M813" s="380"/>
      <c r="N813" s="380"/>
      <c r="O813" s="380"/>
      <c r="P813" s="380"/>
      <c r="Q813" s="380"/>
      <c r="R813" s="380"/>
      <c r="S813" s="380"/>
      <c r="T813" s="380"/>
      <c r="U813" s="380"/>
      <c r="V813" s="380"/>
      <c r="W813" s="380"/>
      <c r="X813" s="380"/>
      <c r="Y813" s="380"/>
      <c r="Z813" s="380"/>
      <c r="AA813" s="380"/>
      <c r="AB813" s="380"/>
      <c r="AC813" s="380"/>
      <c r="AD813" s="380"/>
      <c r="AE813" s="380"/>
      <c r="AF813" s="380"/>
      <c r="AG813" s="380"/>
      <c r="AH813" s="380"/>
      <c r="AI813" s="380"/>
      <c r="AJ813" s="380"/>
      <c r="AK813" s="380"/>
      <c r="AL813" s="380"/>
      <c r="AM813" s="380"/>
      <c r="AN813" s="380"/>
      <c r="AO813" s="380"/>
      <c r="AP813" s="380"/>
      <c r="AQ813" s="380"/>
      <c r="AR813" s="380"/>
    </row>
    <row r="814" spans="1:44" s="102" customFormat="1" ht="19.600000000000001" customHeight="1" x14ac:dyDescent="0.3">
      <c r="A814" s="226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  <c r="AA814" s="114"/>
      <c r="AB814" s="114"/>
      <c r="AC814" s="114"/>
      <c r="AD814" s="114"/>
      <c r="AE814" s="114"/>
      <c r="AF814" s="114"/>
      <c r="AG814" s="114"/>
      <c r="AH814" s="114"/>
      <c r="AI814" s="114"/>
      <c r="AJ814" s="114"/>
      <c r="AK814" s="114"/>
      <c r="AL814" s="114"/>
      <c r="AM814" s="114"/>
      <c r="AN814" s="114"/>
      <c r="AO814" s="114"/>
      <c r="AP814" s="114"/>
      <c r="AQ814" s="114"/>
      <c r="AR814" s="114"/>
    </row>
    <row r="815" spans="1:44" ht="19.600000000000001" customHeight="1" x14ac:dyDescent="0.3">
      <c r="A815" s="343" t="s">
        <v>640</v>
      </c>
      <c r="B815" s="343"/>
      <c r="C815" s="343"/>
      <c r="D815" s="343"/>
      <c r="E815" s="343"/>
      <c r="F815" s="343"/>
      <c r="G815" s="343"/>
      <c r="H815" s="343"/>
      <c r="I815" s="343"/>
      <c r="J815" s="343"/>
      <c r="K815" s="343"/>
      <c r="L815" s="343"/>
      <c r="M815" s="343"/>
      <c r="N815" s="343"/>
      <c r="O815" s="343"/>
      <c r="P815" s="343"/>
      <c r="Q815" s="343"/>
      <c r="R815" s="343"/>
      <c r="S815" s="343"/>
      <c r="T815" s="343"/>
      <c r="U815" s="343"/>
      <c r="V815" s="343"/>
      <c r="W815" s="343"/>
      <c r="X815" s="343"/>
      <c r="Y815" s="343"/>
      <c r="Z815" s="343"/>
      <c r="AA815" s="343"/>
      <c r="AB815" s="343"/>
      <c r="AC815" s="343"/>
      <c r="AD815" s="343"/>
      <c r="AE815" s="343"/>
      <c r="AF815" s="343"/>
      <c r="AG815" s="343"/>
      <c r="AH815" s="343"/>
      <c r="AI815" s="343"/>
      <c r="AJ815" s="343"/>
      <c r="AK815" s="343"/>
      <c r="AL815" s="343"/>
      <c r="AM815" s="343"/>
      <c r="AN815" s="343"/>
      <c r="AO815" s="343"/>
      <c r="AP815" s="190"/>
      <c r="AQ815" s="115"/>
    </row>
    <row r="816" spans="1:44" ht="19.600000000000001" customHeight="1" x14ac:dyDescent="0.25">
      <c r="A816" s="190"/>
      <c r="B816" s="190"/>
      <c r="C816" s="190"/>
      <c r="D816" s="190"/>
      <c r="E816" s="190"/>
      <c r="F816" s="190"/>
      <c r="G816" s="190"/>
      <c r="H816" s="190"/>
      <c r="I816" s="190"/>
      <c r="J816" s="190"/>
      <c r="K816" s="190"/>
      <c r="L816" s="190"/>
      <c r="M816" s="190"/>
      <c r="N816" s="190"/>
      <c r="O816" s="190"/>
      <c r="P816" s="190"/>
      <c r="Q816" s="190"/>
      <c r="R816" s="190"/>
      <c r="S816" s="190"/>
      <c r="T816" s="190"/>
      <c r="U816" s="190"/>
      <c r="V816" s="190"/>
      <c r="W816" s="190"/>
      <c r="X816" s="190"/>
      <c r="Y816" s="190"/>
      <c r="Z816" s="190"/>
      <c r="AA816" s="190"/>
      <c r="AB816" s="190"/>
      <c r="AC816" s="190"/>
      <c r="AD816" s="190"/>
      <c r="AE816" s="190"/>
      <c r="AF816" s="190"/>
      <c r="AG816" s="190"/>
      <c r="AH816" s="190"/>
      <c r="AI816" s="190"/>
      <c r="AJ816" s="190"/>
      <c r="AK816" s="190"/>
      <c r="AL816" s="190"/>
      <c r="AM816" s="190"/>
      <c r="AN816" s="190"/>
      <c r="AO816" s="190"/>
      <c r="AP816" s="190"/>
      <c r="AQ816" s="115"/>
    </row>
    <row r="817" spans="1:45" ht="16.45" customHeight="1" x14ac:dyDescent="0.3">
      <c r="A817" s="193" t="s">
        <v>442</v>
      </c>
      <c r="B817" s="193"/>
      <c r="C817" s="193"/>
      <c r="D817" s="193"/>
      <c r="E817" s="194"/>
      <c r="F817" s="194"/>
      <c r="G817" s="194"/>
      <c r="H817" s="194"/>
      <c r="I817" s="194"/>
      <c r="J817" s="194"/>
      <c r="K817" s="194"/>
      <c r="L817" s="194"/>
      <c r="M817" s="194"/>
      <c r="N817" s="194"/>
      <c r="O817" s="194"/>
      <c r="P817" s="194"/>
      <c r="Q817" s="194"/>
      <c r="R817" s="194"/>
      <c r="S817" s="194"/>
      <c r="T817" s="194"/>
      <c r="U817" s="194"/>
      <c r="V817" s="194"/>
      <c r="W817" s="194"/>
      <c r="X817" s="194"/>
      <c r="Y817" s="194"/>
      <c r="Z817" s="194"/>
      <c r="AA817" s="194"/>
      <c r="AB817" s="194"/>
      <c r="AC817" s="194"/>
      <c r="AD817" s="194"/>
      <c r="AE817" s="194"/>
      <c r="AF817" s="194"/>
      <c r="AG817" s="194"/>
      <c r="AH817" s="194"/>
      <c r="AI817" s="194"/>
      <c r="AJ817" s="194"/>
      <c r="AK817" s="194"/>
      <c r="AL817" s="194"/>
      <c r="AM817" s="194"/>
      <c r="AN817" s="194"/>
      <c r="AO817" s="194"/>
      <c r="AP817" s="111"/>
      <c r="AQ817" s="111"/>
      <c r="AR817" s="111"/>
      <c r="AS817" s="111"/>
    </row>
    <row r="818" spans="1:45" ht="17.55" x14ac:dyDescent="0.3">
      <c r="A818" s="195"/>
      <c r="B818" s="196" t="s">
        <v>441</v>
      </c>
      <c r="C818" s="196"/>
      <c r="D818" s="197"/>
      <c r="E818" s="198"/>
      <c r="F818" s="198"/>
      <c r="G818" s="198"/>
      <c r="H818" s="196"/>
      <c r="I818" s="196"/>
      <c r="J818" s="196"/>
      <c r="K818" s="196"/>
      <c r="L818" s="196"/>
      <c r="M818" s="196"/>
      <c r="N818" s="196"/>
      <c r="O818" s="196"/>
      <c r="P818" s="196"/>
      <c r="Q818" s="196"/>
      <c r="R818" s="196"/>
      <c r="S818" s="196"/>
      <c r="T818" s="199"/>
      <c r="U818" s="199"/>
      <c r="V818" s="199"/>
      <c r="W818" s="199"/>
      <c r="X818" s="199"/>
      <c r="Y818" s="199"/>
      <c r="Z818" s="199"/>
      <c r="AA818" s="199"/>
      <c r="AB818" s="199"/>
      <c r="AC818" s="199"/>
      <c r="AD818" s="199"/>
      <c r="AE818" s="199"/>
      <c r="AF818" s="199"/>
      <c r="AG818" s="199"/>
      <c r="AH818" s="199"/>
      <c r="AI818" s="196"/>
      <c r="AJ818" s="196"/>
      <c r="AK818" s="196"/>
      <c r="AL818" s="199"/>
      <c r="AM818" s="199"/>
      <c r="AN818" s="199"/>
      <c r="AO818" s="200"/>
      <c r="AP818" s="95"/>
      <c r="AQ818" s="95"/>
    </row>
    <row r="819" spans="1:45" x14ac:dyDescent="0.25">
      <c r="A819" s="178"/>
      <c r="T819" s="105"/>
      <c r="U819" s="105"/>
      <c r="V819" s="105"/>
      <c r="W819" s="105"/>
      <c r="X819" s="105"/>
      <c r="Y819" s="105"/>
      <c r="Z819" s="105"/>
      <c r="AA819" s="105"/>
      <c r="AB819" s="105"/>
      <c r="AC819" s="105"/>
      <c r="AD819" s="105"/>
      <c r="AE819" s="105"/>
      <c r="AF819" s="105"/>
      <c r="AG819" s="105"/>
      <c r="AH819" s="105"/>
      <c r="AL819" s="105"/>
      <c r="AM819" s="105"/>
      <c r="AN819" s="105"/>
      <c r="AO819" s="95"/>
      <c r="AP819" s="95"/>
      <c r="AQ819" s="95"/>
    </row>
    <row r="820" spans="1:45" x14ac:dyDescent="0.25">
      <c r="A820" s="178"/>
      <c r="B820" s="103" t="s">
        <v>263</v>
      </c>
      <c r="T820" s="105"/>
      <c r="U820" s="105"/>
      <c r="V820" s="105"/>
      <c r="W820" s="105"/>
      <c r="X820" s="105"/>
      <c r="Y820" s="105"/>
      <c r="Z820" s="105"/>
      <c r="AA820" s="105"/>
      <c r="AB820" s="105"/>
      <c r="AC820" s="105"/>
      <c r="AD820" s="105"/>
      <c r="AE820" s="105"/>
      <c r="AF820" s="105"/>
      <c r="AG820" s="105"/>
      <c r="AH820" s="105"/>
      <c r="AL820" s="105"/>
      <c r="AM820" s="105"/>
      <c r="AN820" s="105"/>
      <c r="AO820" s="95"/>
      <c r="AP820" s="95"/>
      <c r="AQ820" s="95"/>
    </row>
    <row r="821" spans="1:45" x14ac:dyDescent="0.25">
      <c r="A821" s="178"/>
      <c r="T821" s="105"/>
      <c r="U821" s="105"/>
      <c r="V821" s="105"/>
      <c r="W821" s="105"/>
      <c r="X821" s="105"/>
      <c r="Y821" s="105"/>
      <c r="Z821" s="105"/>
      <c r="AA821" s="105"/>
      <c r="AB821" s="105"/>
      <c r="AC821" s="105"/>
      <c r="AD821" s="105"/>
      <c r="AE821" s="105"/>
      <c r="AF821" s="105"/>
      <c r="AG821" s="105"/>
      <c r="AH821" s="105"/>
      <c r="AL821" s="105"/>
      <c r="AM821" s="105"/>
      <c r="AN821" s="105"/>
      <c r="AO821" s="95"/>
      <c r="AP821" s="95"/>
      <c r="AQ821" s="95"/>
    </row>
    <row r="822" spans="1:45" ht="18.8" customHeight="1" x14ac:dyDescent="0.3">
      <c r="A822" s="343" t="s">
        <v>482</v>
      </c>
      <c r="B822" s="343"/>
      <c r="C822" s="343"/>
      <c r="D822" s="344"/>
      <c r="E822" s="344"/>
      <c r="F822" s="344"/>
      <c r="G822" s="344"/>
      <c r="H822" s="344"/>
      <c r="I822" s="344"/>
      <c r="J822" s="344"/>
      <c r="K822" s="344"/>
      <c r="L822" s="344"/>
      <c r="M822" s="344"/>
      <c r="N822" s="344"/>
      <c r="O822" s="344"/>
      <c r="P822" s="344"/>
      <c r="Q822" s="344"/>
      <c r="R822" s="344"/>
      <c r="S822" s="344"/>
      <c r="T822" s="344"/>
      <c r="U822" s="344"/>
      <c r="V822" s="227"/>
      <c r="W822" s="227"/>
      <c r="X822" s="227"/>
      <c r="Y822" s="227"/>
      <c r="Z822" s="227"/>
      <c r="AA822" s="227"/>
      <c r="AB822" s="227"/>
      <c r="AC822" s="227"/>
      <c r="AD822" s="227"/>
      <c r="AE822" s="227"/>
      <c r="AF822" s="227"/>
      <c r="AG822" s="227"/>
      <c r="AH822" s="227"/>
      <c r="AI822" s="227"/>
      <c r="AJ822" s="227"/>
      <c r="AK822" s="227"/>
      <c r="AL822" s="227"/>
      <c r="AM822" s="227"/>
      <c r="AN822" s="227"/>
      <c r="AO822" s="227"/>
      <c r="AP822" s="190"/>
      <c r="AQ822" s="190"/>
      <c r="AR822" s="190"/>
    </row>
    <row r="825" spans="1:45" x14ac:dyDescent="0.25">
      <c r="A825" s="111"/>
      <c r="T825" s="105"/>
      <c r="U825" s="105"/>
      <c r="V825" s="105"/>
      <c r="W825" s="105"/>
      <c r="X825" s="105"/>
      <c r="Y825" s="105"/>
      <c r="Z825" s="105"/>
      <c r="AA825" s="105"/>
      <c r="AB825" s="105"/>
      <c r="AC825" s="105"/>
      <c r="AD825" s="105"/>
      <c r="AE825" s="105"/>
      <c r="AF825" s="105"/>
      <c r="AG825" s="105"/>
      <c r="AH825" s="105"/>
      <c r="AL825" s="105"/>
      <c r="AM825" s="105"/>
      <c r="AN825" s="105"/>
      <c r="AO825" s="95"/>
      <c r="AP825" s="95"/>
      <c r="AQ825" s="95"/>
    </row>
    <row r="826" spans="1:45" x14ac:dyDescent="0.3">
      <c r="A826" s="104"/>
      <c r="T826" s="105"/>
      <c r="U826" s="105"/>
      <c r="V826" s="105"/>
      <c r="W826" s="105"/>
      <c r="X826" s="105"/>
      <c r="Y826" s="105"/>
      <c r="Z826" s="105"/>
      <c r="AA826" s="105"/>
      <c r="AB826" s="105"/>
      <c r="AC826" s="105"/>
      <c r="AD826" s="105"/>
      <c r="AE826" s="105"/>
      <c r="AF826" s="105"/>
      <c r="AG826" s="105"/>
      <c r="AH826" s="105"/>
      <c r="AL826" s="105"/>
      <c r="AM826" s="105"/>
      <c r="AN826" s="105"/>
      <c r="AO826" s="95"/>
      <c r="AP826" s="95"/>
      <c r="AQ826" s="95"/>
    </row>
    <row r="827" spans="1:45" x14ac:dyDescent="0.3">
      <c r="A827" s="104"/>
      <c r="T827" s="105"/>
      <c r="U827" s="105"/>
      <c r="V827" s="105"/>
      <c r="W827" s="105"/>
      <c r="X827" s="105"/>
      <c r="Y827" s="105"/>
      <c r="Z827" s="105"/>
      <c r="AA827" s="105"/>
      <c r="AB827" s="105"/>
      <c r="AC827" s="105"/>
      <c r="AD827" s="105"/>
      <c r="AE827" s="105"/>
      <c r="AF827" s="105"/>
      <c r="AG827" s="105"/>
      <c r="AH827" s="105"/>
      <c r="AL827" s="105"/>
      <c r="AM827" s="105"/>
      <c r="AN827" s="105"/>
      <c r="AO827" s="95"/>
      <c r="AP827" s="95"/>
      <c r="AQ827" s="95"/>
    </row>
    <row r="828" spans="1:45" x14ac:dyDescent="0.3">
      <c r="A828" s="104"/>
      <c r="T828" s="105"/>
      <c r="U828" s="105"/>
      <c r="V828" s="105"/>
      <c r="W828" s="105"/>
      <c r="X828" s="105"/>
      <c r="Y828" s="105"/>
      <c r="Z828" s="105"/>
      <c r="AA828" s="105"/>
      <c r="AB828" s="105"/>
      <c r="AC828" s="105"/>
      <c r="AD828" s="105"/>
      <c r="AE828" s="105"/>
      <c r="AF828" s="105"/>
      <c r="AG828" s="105"/>
      <c r="AH828" s="105"/>
      <c r="AL828" s="105"/>
      <c r="AM828" s="105"/>
      <c r="AN828" s="105"/>
      <c r="AO828" s="95"/>
      <c r="AP828" s="95"/>
      <c r="AQ828" s="95"/>
    </row>
    <row r="829" spans="1:45" ht="14.25" customHeight="1" x14ac:dyDescent="0.3">
      <c r="A829" s="104"/>
      <c r="T829" s="105"/>
      <c r="U829" s="105"/>
      <c r="V829" s="105"/>
      <c r="W829" s="105"/>
      <c r="X829" s="105"/>
      <c r="Y829" s="105"/>
      <c r="Z829" s="105"/>
      <c r="AA829" s="105"/>
      <c r="AB829" s="105"/>
      <c r="AC829" s="105"/>
      <c r="AD829" s="105"/>
      <c r="AE829" s="105"/>
      <c r="AF829" s="105"/>
      <c r="AG829" s="105"/>
      <c r="AH829" s="105"/>
      <c r="AL829" s="105"/>
      <c r="AM829" s="105"/>
      <c r="AN829" s="105"/>
      <c r="AO829" s="95"/>
      <c r="AP829" s="95"/>
      <c r="AQ829" s="95"/>
    </row>
    <row r="830" spans="1:45" x14ac:dyDescent="0.3">
      <c r="A830" s="106"/>
      <c r="T830" s="105"/>
      <c r="U830" s="105"/>
      <c r="V830" s="105"/>
      <c r="W830" s="105"/>
      <c r="X830" s="105"/>
      <c r="Y830" s="105"/>
      <c r="Z830" s="105"/>
      <c r="AA830" s="105"/>
      <c r="AB830" s="105"/>
      <c r="AC830" s="105"/>
      <c r="AD830" s="105"/>
      <c r="AE830" s="105"/>
      <c r="AF830" s="105"/>
      <c r="AG830" s="105"/>
      <c r="AH830" s="105"/>
      <c r="AL830" s="105"/>
      <c r="AM830" s="105"/>
      <c r="AN830" s="105"/>
      <c r="AO830" s="95"/>
      <c r="AP830" s="95"/>
      <c r="AQ830" s="95"/>
    </row>
    <row r="831" spans="1:45" x14ac:dyDescent="0.3">
      <c r="A831" s="104"/>
      <c r="T831" s="105"/>
      <c r="U831" s="105"/>
      <c r="V831" s="105"/>
      <c r="W831" s="105"/>
      <c r="X831" s="105"/>
      <c r="Y831" s="105"/>
      <c r="Z831" s="105"/>
      <c r="AA831" s="105"/>
      <c r="AB831" s="105"/>
      <c r="AC831" s="105"/>
      <c r="AD831" s="105"/>
      <c r="AE831" s="105"/>
      <c r="AF831" s="105"/>
      <c r="AG831" s="105"/>
      <c r="AH831" s="105"/>
      <c r="AL831" s="105"/>
      <c r="AM831" s="105"/>
      <c r="AN831" s="105"/>
      <c r="AO831" s="95"/>
      <c r="AP831" s="95"/>
      <c r="AQ831" s="95"/>
    </row>
    <row r="832" spans="1:45" x14ac:dyDescent="0.3">
      <c r="A832" s="104"/>
      <c r="T832" s="105"/>
      <c r="U832" s="105"/>
      <c r="V832" s="105"/>
      <c r="W832" s="105"/>
      <c r="X832" s="105"/>
      <c r="Y832" s="105"/>
      <c r="Z832" s="105"/>
      <c r="AA832" s="105"/>
      <c r="AB832" s="105"/>
      <c r="AC832" s="105"/>
      <c r="AD832" s="105"/>
      <c r="AE832" s="105"/>
      <c r="AF832" s="105"/>
      <c r="AG832" s="105"/>
      <c r="AH832" s="105"/>
      <c r="AL832" s="105"/>
      <c r="AM832" s="105"/>
      <c r="AN832" s="105"/>
      <c r="AO832" s="95"/>
      <c r="AP832" s="95"/>
      <c r="AQ832" s="95"/>
    </row>
    <row r="833" spans="1:44" x14ac:dyDescent="0.3">
      <c r="A833" s="104"/>
      <c r="T833" s="105"/>
      <c r="U833" s="105"/>
      <c r="V833" s="105"/>
      <c r="W833" s="105"/>
      <c r="X833" s="105"/>
      <c r="Y833" s="105"/>
      <c r="Z833" s="105"/>
      <c r="AA833" s="105"/>
      <c r="AB833" s="105"/>
      <c r="AC833" s="105"/>
      <c r="AD833" s="105"/>
      <c r="AE833" s="105"/>
      <c r="AF833" s="105"/>
      <c r="AG833" s="105"/>
      <c r="AH833" s="105"/>
      <c r="AL833" s="105"/>
      <c r="AM833" s="105"/>
      <c r="AN833" s="105"/>
      <c r="AO833" s="95"/>
      <c r="AP833" s="95"/>
      <c r="AQ833" s="95"/>
    </row>
    <row r="834" spans="1:44" x14ac:dyDescent="0.3">
      <c r="A834" s="104"/>
      <c r="T834" s="105"/>
      <c r="U834" s="105"/>
      <c r="V834" s="105"/>
      <c r="W834" s="105"/>
      <c r="X834" s="105"/>
      <c r="Y834" s="105"/>
      <c r="Z834" s="105"/>
      <c r="AA834" s="105"/>
      <c r="AB834" s="105"/>
      <c r="AC834" s="105"/>
      <c r="AD834" s="105"/>
      <c r="AE834" s="105"/>
      <c r="AF834" s="105"/>
      <c r="AG834" s="105"/>
      <c r="AH834" s="105"/>
      <c r="AL834" s="105"/>
      <c r="AM834" s="105"/>
      <c r="AN834" s="105"/>
      <c r="AO834" s="95"/>
      <c r="AP834" s="95"/>
      <c r="AQ834" s="95"/>
    </row>
    <row r="835" spans="1:44" ht="12.7" customHeight="1" x14ac:dyDescent="0.3">
      <c r="A835" s="104"/>
    </row>
    <row r="836" spans="1:44" x14ac:dyDescent="0.3">
      <c r="A836" s="106"/>
    </row>
    <row r="837" spans="1:44" x14ac:dyDescent="0.3">
      <c r="A837" s="104"/>
      <c r="T837" s="109"/>
      <c r="U837" s="109"/>
      <c r="V837" s="109"/>
      <c r="W837" s="109"/>
      <c r="X837" s="109"/>
      <c r="Y837" s="109"/>
      <c r="Z837" s="109"/>
      <c r="AA837" s="109"/>
      <c r="AB837" s="109"/>
      <c r="AC837" s="109"/>
      <c r="AD837" s="109"/>
      <c r="AE837" s="109"/>
      <c r="AF837" s="109"/>
      <c r="AG837" s="109"/>
      <c r="AH837" s="109"/>
      <c r="AL837" s="109"/>
      <c r="AM837" s="109"/>
      <c r="AN837" s="109"/>
    </row>
    <row r="838" spans="1:44" s="103" customFormat="1" x14ac:dyDescent="0.3">
      <c r="A838" s="104"/>
      <c r="D838" s="107"/>
      <c r="E838" s="108"/>
      <c r="F838" s="108"/>
      <c r="G838" s="108"/>
      <c r="T838" s="109"/>
      <c r="U838" s="109"/>
      <c r="V838" s="109"/>
      <c r="W838" s="109"/>
      <c r="X838" s="109"/>
      <c r="Y838" s="109"/>
      <c r="Z838" s="109"/>
      <c r="AA838" s="109"/>
      <c r="AB838" s="109"/>
      <c r="AC838" s="109"/>
      <c r="AD838" s="109"/>
      <c r="AE838" s="109"/>
      <c r="AF838" s="109"/>
      <c r="AG838" s="109"/>
      <c r="AH838" s="109"/>
      <c r="AL838" s="109"/>
      <c r="AM838" s="109"/>
      <c r="AN838" s="109"/>
      <c r="AR838" s="95"/>
    </row>
    <row r="839" spans="1:44" s="103" customFormat="1" x14ac:dyDescent="0.3">
      <c r="A839" s="104"/>
      <c r="D839" s="107"/>
      <c r="E839" s="108"/>
      <c r="F839" s="108"/>
      <c r="G839" s="108"/>
      <c r="T839" s="109"/>
      <c r="U839" s="109"/>
      <c r="V839" s="109"/>
      <c r="W839" s="109"/>
      <c r="X839" s="109"/>
      <c r="Y839" s="109"/>
      <c r="Z839" s="109"/>
      <c r="AA839" s="109"/>
      <c r="AB839" s="109"/>
      <c r="AC839" s="109"/>
      <c r="AD839" s="109"/>
      <c r="AE839" s="109"/>
      <c r="AF839" s="109"/>
      <c r="AG839" s="109"/>
      <c r="AH839" s="109"/>
      <c r="AL839" s="109"/>
      <c r="AM839" s="109"/>
      <c r="AN839" s="109"/>
      <c r="AR839" s="95"/>
    </row>
    <row r="840" spans="1:44" s="103" customFormat="1" x14ac:dyDescent="0.3">
      <c r="A840" s="104"/>
      <c r="D840" s="107"/>
      <c r="E840" s="108"/>
      <c r="F840" s="108"/>
      <c r="G840" s="108"/>
      <c r="T840" s="109"/>
      <c r="U840" s="109"/>
      <c r="V840" s="109"/>
      <c r="W840" s="109"/>
      <c r="X840" s="109"/>
      <c r="Y840" s="109"/>
      <c r="Z840" s="109"/>
      <c r="AA840" s="109"/>
      <c r="AB840" s="109"/>
      <c r="AC840" s="109"/>
      <c r="AD840" s="109"/>
      <c r="AE840" s="109"/>
      <c r="AF840" s="109"/>
      <c r="AG840" s="109"/>
      <c r="AH840" s="109"/>
      <c r="AL840" s="109"/>
      <c r="AM840" s="109"/>
      <c r="AN840" s="109"/>
      <c r="AR840" s="95"/>
    </row>
    <row r="841" spans="1:44" s="103" customFormat="1" x14ac:dyDescent="0.3">
      <c r="A841" s="104"/>
      <c r="D841" s="107"/>
      <c r="E841" s="108"/>
      <c r="F841" s="108"/>
      <c r="G841" s="108"/>
      <c r="AR841" s="95"/>
    </row>
    <row r="847" spans="1:44" s="103" customFormat="1" ht="49.5" customHeight="1" x14ac:dyDescent="0.3">
      <c r="D847" s="107"/>
      <c r="E847" s="108"/>
      <c r="F847" s="108"/>
      <c r="G847" s="108"/>
      <c r="AR847" s="95"/>
    </row>
  </sheetData>
  <mergeCells count="571">
    <mergeCell ref="A157:A161"/>
    <mergeCell ref="B157:B161"/>
    <mergeCell ref="C157:C161"/>
    <mergeCell ref="AR157:AR161"/>
    <mergeCell ref="A142:A146"/>
    <mergeCell ref="B142:B146"/>
    <mergeCell ref="C142:C146"/>
    <mergeCell ref="AR142:AR146"/>
    <mergeCell ref="A147:A151"/>
    <mergeCell ref="B147:B151"/>
    <mergeCell ref="C147:C151"/>
    <mergeCell ref="AR147:AR151"/>
    <mergeCell ref="A152:A156"/>
    <mergeCell ref="B152:B156"/>
    <mergeCell ref="C152:C156"/>
    <mergeCell ref="AR152:AR156"/>
    <mergeCell ref="A322:A326"/>
    <mergeCell ref="B322:B326"/>
    <mergeCell ref="C322:C326"/>
    <mergeCell ref="AR322:AR326"/>
    <mergeCell ref="A277:A281"/>
    <mergeCell ref="B277:B281"/>
    <mergeCell ref="C277:C281"/>
    <mergeCell ref="AR277:AR281"/>
    <mergeCell ref="A317:A321"/>
    <mergeCell ref="B317:B321"/>
    <mergeCell ref="C317:C321"/>
    <mergeCell ref="AR317:AR321"/>
    <mergeCell ref="A287:A291"/>
    <mergeCell ref="B287:B291"/>
    <mergeCell ref="C287:C291"/>
    <mergeCell ref="AR287:AR291"/>
    <mergeCell ref="A292:A296"/>
    <mergeCell ref="B292:B296"/>
    <mergeCell ref="C292:C296"/>
    <mergeCell ref="AR292:AR296"/>
    <mergeCell ref="A262:A266"/>
    <mergeCell ref="B262:B266"/>
    <mergeCell ref="C262:C266"/>
    <mergeCell ref="AR262:AR266"/>
    <mergeCell ref="A267:A271"/>
    <mergeCell ref="B267:B271"/>
    <mergeCell ref="C267:C271"/>
    <mergeCell ref="AR267:AR271"/>
    <mergeCell ref="A272:A276"/>
    <mergeCell ref="B272:B276"/>
    <mergeCell ref="C272:C276"/>
    <mergeCell ref="AR272:AR276"/>
    <mergeCell ref="A812:AR812"/>
    <mergeCell ref="A815:AO815"/>
    <mergeCell ref="A795:AR795"/>
    <mergeCell ref="A796:C800"/>
    <mergeCell ref="AR796:AR800"/>
    <mergeCell ref="A801:C805"/>
    <mergeCell ref="AR801:AR805"/>
    <mergeCell ref="A813:AR813"/>
    <mergeCell ref="A806:C811"/>
    <mergeCell ref="AR806:AR811"/>
    <mergeCell ref="C67:C71"/>
    <mergeCell ref="AR67:AR71"/>
    <mergeCell ref="A112:A116"/>
    <mergeCell ref="B112:B116"/>
    <mergeCell ref="C112:C116"/>
    <mergeCell ref="AR112:AR116"/>
    <mergeCell ref="A117:A121"/>
    <mergeCell ref="B117:B121"/>
    <mergeCell ref="C117:C121"/>
    <mergeCell ref="AR92:AR96"/>
    <mergeCell ref="A97:A101"/>
    <mergeCell ref="B97:B101"/>
    <mergeCell ref="A107:A111"/>
    <mergeCell ref="B107:B111"/>
    <mergeCell ref="C107:C111"/>
    <mergeCell ref="AR107:AR111"/>
    <mergeCell ref="AR117:AR121"/>
    <mergeCell ref="C97:C101"/>
    <mergeCell ref="AR97:AR101"/>
    <mergeCell ref="A92:A96"/>
    <mergeCell ref="B92:B96"/>
    <mergeCell ref="C92:C96"/>
    <mergeCell ref="A102:A106"/>
    <mergeCell ref="AR82:AR86"/>
    <mergeCell ref="Z7:AB7"/>
    <mergeCell ref="AC7:AE7"/>
    <mergeCell ref="AF7:AH7"/>
    <mergeCell ref="AI7:AK7"/>
    <mergeCell ref="AL7:AN7"/>
    <mergeCell ref="T7:V7"/>
    <mergeCell ref="K7:M7"/>
    <mergeCell ref="N7:P7"/>
    <mergeCell ref="Q7:S7"/>
    <mergeCell ref="W7:Y7"/>
    <mergeCell ref="A10:C15"/>
    <mergeCell ref="A458:A462"/>
    <mergeCell ref="B458:B462"/>
    <mergeCell ref="C458:C462"/>
    <mergeCell ref="A62:A66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G7:G8"/>
    <mergeCell ref="H7:J7"/>
    <mergeCell ref="AR57:AR61"/>
    <mergeCell ref="AR10:AR14"/>
    <mergeCell ref="AR16:AR39"/>
    <mergeCell ref="A167:A171"/>
    <mergeCell ref="B167:B171"/>
    <mergeCell ref="C167:C171"/>
    <mergeCell ref="AR167:AR171"/>
    <mergeCell ref="AR137:AR141"/>
    <mergeCell ref="A162:C166"/>
    <mergeCell ref="A22:C22"/>
    <mergeCell ref="AR62:AR66"/>
    <mergeCell ref="A46:AR46"/>
    <mergeCell ref="A47:A51"/>
    <mergeCell ref="B47:B51"/>
    <mergeCell ref="C47:C51"/>
    <mergeCell ref="AR47:AR51"/>
    <mergeCell ref="A52:A56"/>
    <mergeCell ref="B52:B56"/>
    <mergeCell ref="C52:C56"/>
    <mergeCell ref="AR52:AR56"/>
    <mergeCell ref="A57:A61"/>
    <mergeCell ref="B57:B61"/>
    <mergeCell ref="C57:C61"/>
    <mergeCell ref="B62:B66"/>
    <mergeCell ref="C62:C66"/>
    <mergeCell ref="A67:A71"/>
    <mergeCell ref="B67:B71"/>
    <mergeCell ref="A87:A91"/>
    <mergeCell ref="B87:B91"/>
    <mergeCell ref="C87:C91"/>
    <mergeCell ref="AR87:AR91"/>
    <mergeCell ref="B102:B106"/>
    <mergeCell ref="C102:C106"/>
    <mergeCell ref="AR102:AR106"/>
    <mergeCell ref="AR72:AR76"/>
    <mergeCell ref="A77:A81"/>
    <mergeCell ref="B77:B81"/>
    <mergeCell ref="C77:C81"/>
    <mergeCell ref="AR77:AR81"/>
    <mergeCell ref="C72:C76"/>
    <mergeCell ref="A82:A86"/>
    <mergeCell ref="B82:B86"/>
    <mergeCell ref="C82:C86"/>
    <mergeCell ref="A72:A76"/>
    <mergeCell ref="B72:B76"/>
    <mergeCell ref="A122:A126"/>
    <mergeCell ref="B122:B126"/>
    <mergeCell ref="C122:C126"/>
    <mergeCell ref="AR122:AR126"/>
    <mergeCell ref="A127:A131"/>
    <mergeCell ref="B127:B131"/>
    <mergeCell ref="C127:C131"/>
    <mergeCell ref="AR127:AR131"/>
    <mergeCell ref="A187:A191"/>
    <mergeCell ref="B187:B191"/>
    <mergeCell ref="C187:C191"/>
    <mergeCell ref="AR187:AR191"/>
    <mergeCell ref="AR162:AR166"/>
    <mergeCell ref="A172:A176"/>
    <mergeCell ref="B172:B176"/>
    <mergeCell ref="C172:C176"/>
    <mergeCell ref="AR172:AR176"/>
    <mergeCell ref="A132:A136"/>
    <mergeCell ref="B132:B136"/>
    <mergeCell ref="C132:C136"/>
    <mergeCell ref="AR132:AR136"/>
    <mergeCell ref="A137:A141"/>
    <mergeCell ref="B137:B141"/>
    <mergeCell ref="C137:C141"/>
    <mergeCell ref="A192:A196"/>
    <mergeCell ref="B192:B196"/>
    <mergeCell ref="C192:C196"/>
    <mergeCell ref="AR192:AR196"/>
    <mergeCell ref="A177:A181"/>
    <mergeCell ref="B177:B181"/>
    <mergeCell ref="C177:C181"/>
    <mergeCell ref="AR177:AR181"/>
    <mergeCell ref="A182:A186"/>
    <mergeCell ref="B182:B186"/>
    <mergeCell ref="C182:C186"/>
    <mergeCell ref="AR182:AR186"/>
    <mergeCell ref="A207:A211"/>
    <mergeCell ref="B207:B211"/>
    <mergeCell ref="C207:C211"/>
    <mergeCell ref="AR207:AR211"/>
    <mergeCell ref="A212:A216"/>
    <mergeCell ref="B212:B216"/>
    <mergeCell ref="C212:C216"/>
    <mergeCell ref="AR212:AR216"/>
    <mergeCell ref="A197:A201"/>
    <mergeCell ref="B197:B201"/>
    <mergeCell ref="C197:C201"/>
    <mergeCell ref="AR197:AR201"/>
    <mergeCell ref="A202:A206"/>
    <mergeCell ref="B202:B206"/>
    <mergeCell ref="C202:C206"/>
    <mergeCell ref="AR202:AR206"/>
    <mergeCell ref="A227:A231"/>
    <mergeCell ref="B227:B231"/>
    <mergeCell ref="C227:C231"/>
    <mergeCell ref="AR227:AR231"/>
    <mergeCell ref="A232:A236"/>
    <mergeCell ref="B232:B236"/>
    <mergeCell ref="C232:C236"/>
    <mergeCell ref="AR232:AR236"/>
    <mergeCell ref="A217:A221"/>
    <mergeCell ref="B217:B221"/>
    <mergeCell ref="C217:C221"/>
    <mergeCell ref="AR217:AR221"/>
    <mergeCell ref="A222:A226"/>
    <mergeCell ref="B222:B226"/>
    <mergeCell ref="C222:C226"/>
    <mergeCell ref="AR222:AR226"/>
    <mergeCell ref="A237:A241"/>
    <mergeCell ref="B237:B241"/>
    <mergeCell ref="C237:C241"/>
    <mergeCell ref="AR237:AR241"/>
    <mergeCell ref="A242:A246"/>
    <mergeCell ref="B242:B246"/>
    <mergeCell ref="C242:C246"/>
    <mergeCell ref="AR242:AR246"/>
    <mergeCell ref="A247:A251"/>
    <mergeCell ref="B247:B251"/>
    <mergeCell ref="C247:C251"/>
    <mergeCell ref="AR247:AR251"/>
    <mergeCell ref="A252:A256"/>
    <mergeCell ref="B252:B256"/>
    <mergeCell ref="C252:C256"/>
    <mergeCell ref="AR252:AR256"/>
    <mergeCell ref="A307:A311"/>
    <mergeCell ref="B307:B311"/>
    <mergeCell ref="C307:C311"/>
    <mergeCell ref="AR307:AR311"/>
    <mergeCell ref="A312:A316"/>
    <mergeCell ref="B312:B316"/>
    <mergeCell ref="C312:C316"/>
    <mergeCell ref="AR312:AR316"/>
    <mergeCell ref="A297:A301"/>
    <mergeCell ref="B297:B301"/>
    <mergeCell ref="C297:C301"/>
    <mergeCell ref="AR297:AR301"/>
    <mergeCell ref="A302:A306"/>
    <mergeCell ref="B302:B306"/>
    <mergeCell ref="C302:C306"/>
    <mergeCell ref="AR302:AR306"/>
    <mergeCell ref="A257:A261"/>
    <mergeCell ref="B257:B261"/>
    <mergeCell ref="C257:C261"/>
    <mergeCell ref="AR257:AR261"/>
    <mergeCell ref="A367:A371"/>
    <mergeCell ref="B367:B371"/>
    <mergeCell ref="C367:C371"/>
    <mergeCell ref="AR367:AR371"/>
    <mergeCell ref="A372:A376"/>
    <mergeCell ref="B372:B376"/>
    <mergeCell ref="C372:C376"/>
    <mergeCell ref="AR372:AR376"/>
    <mergeCell ref="A357:A361"/>
    <mergeCell ref="B357:B361"/>
    <mergeCell ref="C357:C361"/>
    <mergeCell ref="AR357:AR361"/>
    <mergeCell ref="A362:A366"/>
    <mergeCell ref="B362:B366"/>
    <mergeCell ref="C362:C366"/>
    <mergeCell ref="AR362:AR366"/>
    <mergeCell ref="A387:A391"/>
    <mergeCell ref="B387:B391"/>
    <mergeCell ref="C387:C391"/>
    <mergeCell ref="AR387:AR391"/>
    <mergeCell ref="A392:A396"/>
    <mergeCell ref="B392:B396"/>
    <mergeCell ref="C392:C396"/>
    <mergeCell ref="AR392:AR396"/>
    <mergeCell ref="A377:A381"/>
    <mergeCell ref="B377:B381"/>
    <mergeCell ref="C377:C381"/>
    <mergeCell ref="AR377:AR381"/>
    <mergeCell ref="A382:A386"/>
    <mergeCell ref="B382:B386"/>
    <mergeCell ref="C382:C386"/>
    <mergeCell ref="AR382:AR386"/>
    <mergeCell ref="A397:A401"/>
    <mergeCell ref="B397:B401"/>
    <mergeCell ref="C397:C401"/>
    <mergeCell ref="AR397:AR401"/>
    <mergeCell ref="A402:A406"/>
    <mergeCell ref="B402:B406"/>
    <mergeCell ref="C402:C406"/>
    <mergeCell ref="AR402:AR406"/>
    <mergeCell ref="A407:A411"/>
    <mergeCell ref="B407:B411"/>
    <mergeCell ref="C407:C411"/>
    <mergeCell ref="AR407:AR411"/>
    <mergeCell ref="A412:A416"/>
    <mergeCell ref="B412:B416"/>
    <mergeCell ref="C412:C416"/>
    <mergeCell ref="AR412:AR416"/>
    <mergeCell ref="A417:A421"/>
    <mergeCell ref="B417:B421"/>
    <mergeCell ref="C417:C421"/>
    <mergeCell ref="AR417:AR421"/>
    <mergeCell ref="A422:A426"/>
    <mergeCell ref="B422:B426"/>
    <mergeCell ref="C422:C426"/>
    <mergeCell ref="AR422:AR426"/>
    <mergeCell ref="C427:C431"/>
    <mergeCell ref="AR427:AR431"/>
    <mergeCell ref="A432:A436"/>
    <mergeCell ref="B432:B436"/>
    <mergeCell ref="C432:C436"/>
    <mergeCell ref="AR432:AR436"/>
    <mergeCell ref="A463:A467"/>
    <mergeCell ref="B463:B467"/>
    <mergeCell ref="C463:C467"/>
    <mergeCell ref="AR463:AR467"/>
    <mergeCell ref="A437:C441"/>
    <mergeCell ref="AR437:AR441"/>
    <mergeCell ref="A442:C446"/>
    <mergeCell ref="A447:C451"/>
    <mergeCell ref="A453:A457"/>
    <mergeCell ref="B453:B457"/>
    <mergeCell ref="A452:AR452"/>
    <mergeCell ref="AR442:AR446"/>
    <mergeCell ref="AR458:AR462"/>
    <mergeCell ref="C453:C457"/>
    <mergeCell ref="AR453:AR457"/>
    <mergeCell ref="AR447:AR451"/>
    <mergeCell ref="AR468:AR472"/>
    <mergeCell ref="A489:A493"/>
    <mergeCell ref="B489:B493"/>
    <mergeCell ref="C489:C493"/>
    <mergeCell ref="AR489:AR493"/>
    <mergeCell ref="AR494:AR498"/>
    <mergeCell ref="A473:C477"/>
    <mergeCell ref="AR473:AR477"/>
    <mergeCell ref="A478:C482"/>
    <mergeCell ref="A483:C487"/>
    <mergeCell ref="A488:AR488"/>
    <mergeCell ref="AR483:AR487"/>
    <mergeCell ref="AR478:AR482"/>
    <mergeCell ref="AR525:AR529"/>
    <mergeCell ref="A520:C524"/>
    <mergeCell ref="A515:C519"/>
    <mergeCell ref="A499:C503"/>
    <mergeCell ref="A494:C498"/>
    <mergeCell ref="A525:C529"/>
    <mergeCell ref="A504:C508"/>
    <mergeCell ref="A530:AR530"/>
    <mergeCell ref="AR515:AR519"/>
    <mergeCell ref="A509:AR509"/>
    <mergeCell ref="AR520:AR524"/>
    <mergeCell ref="AR499:AR503"/>
    <mergeCell ref="AR504:AR508"/>
    <mergeCell ref="A510:A514"/>
    <mergeCell ref="B510:B514"/>
    <mergeCell ref="C510:C514"/>
    <mergeCell ref="AR510:AR514"/>
    <mergeCell ref="AR531:AR535"/>
    <mergeCell ref="AR537:AR541"/>
    <mergeCell ref="AR543:AR547"/>
    <mergeCell ref="C531:C536"/>
    <mergeCell ref="B531:B536"/>
    <mergeCell ref="A531:A536"/>
    <mergeCell ref="A537:A542"/>
    <mergeCell ref="B537:B542"/>
    <mergeCell ref="C537:C542"/>
    <mergeCell ref="A543:A548"/>
    <mergeCell ref="B543:B548"/>
    <mergeCell ref="C543:C548"/>
    <mergeCell ref="AR549:AR553"/>
    <mergeCell ref="AR555:AR559"/>
    <mergeCell ref="AR561:AR565"/>
    <mergeCell ref="A549:A554"/>
    <mergeCell ref="B549:B554"/>
    <mergeCell ref="C549:C554"/>
    <mergeCell ref="A555:A560"/>
    <mergeCell ref="B555:B560"/>
    <mergeCell ref="C555:C560"/>
    <mergeCell ref="A561:A566"/>
    <mergeCell ref="B561:B566"/>
    <mergeCell ref="C561:C566"/>
    <mergeCell ref="AR567:AR571"/>
    <mergeCell ref="AR573:AR577"/>
    <mergeCell ref="AR579:AR583"/>
    <mergeCell ref="A567:A572"/>
    <mergeCell ref="B567:B572"/>
    <mergeCell ref="C567:C572"/>
    <mergeCell ref="A573:A578"/>
    <mergeCell ref="B573:B578"/>
    <mergeCell ref="C573:C578"/>
    <mergeCell ref="A579:A584"/>
    <mergeCell ref="B579:B584"/>
    <mergeCell ref="C579:C584"/>
    <mergeCell ref="B609:B614"/>
    <mergeCell ref="C609:C614"/>
    <mergeCell ref="A615:A620"/>
    <mergeCell ref="B615:B620"/>
    <mergeCell ref="C615:C620"/>
    <mergeCell ref="AR585:AR589"/>
    <mergeCell ref="AR591:AR595"/>
    <mergeCell ref="AR597:AR601"/>
    <mergeCell ref="A585:A590"/>
    <mergeCell ref="B585:B590"/>
    <mergeCell ref="C585:C590"/>
    <mergeCell ref="A591:A596"/>
    <mergeCell ref="B591:B596"/>
    <mergeCell ref="C591:C596"/>
    <mergeCell ref="A597:A602"/>
    <mergeCell ref="B597:B602"/>
    <mergeCell ref="C597:C602"/>
    <mergeCell ref="AR603:AR607"/>
    <mergeCell ref="AR609:AR613"/>
    <mergeCell ref="AR615:AR619"/>
    <mergeCell ref="A603:A608"/>
    <mergeCell ref="B603:B608"/>
    <mergeCell ref="C603:C608"/>
    <mergeCell ref="A609:A614"/>
    <mergeCell ref="AR783:AR787"/>
    <mergeCell ref="AR789:AR793"/>
    <mergeCell ref="AR699:AR703"/>
    <mergeCell ref="A282:C286"/>
    <mergeCell ref="A352:C356"/>
    <mergeCell ref="AR717:AR721"/>
    <mergeCell ref="AR777:AR781"/>
    <mergeCell ref="AR669:AR673"/>
    <mergeCell ref="AR705:AR709"/>
    <mergeCell ref="AR711:AR715"/>
    <mergeCell ref="AR651:AR655"/>
    <mergeCell ref="AR657:AR661"/>
    <mergeCell ref="AR663:AR667"/>
    <mergeCell ref="A651:A656"/>
    <mergeCell ref="B651:B656"/>
    <mergeCell ref="C651:C656"/>
    <mergeCell ref="A657:A662"/>
    <mergeCell ref="B657:B662"/>
    <mergeCell ref="C657:C662"/>
    <mergeCell ref="A663:A668"/>
    <mergeCell ref="B663:B668"/>
    <mergeCell ref="C663:C668"/>
    <mergeCell ref="A669:A674"/>
    <mergeCell ref="AR633:AR637"/>
    <mergeCell ref="A783:C788"/>
    <mergeCell ref="A789:C794"/>
    <mergeCell ref="A23:C28"/>
    <mergeCell ref="A29:C34"/>
    <mergeCell ref="A35:C40"/>
    <mergeCell ref="A16:C21"/>
    <mergeCell ref="A41:C45"/>
    <mergeCell ref="A822:U822"/>
    <mergeCell ref="B669:B674"/>
    <mergeCell ref="A699:C704"/>
    <mergeCell ref="A705:A710"/>
    <mergeCell ref="B705:B710"/>
    <mergeCell ref="C705:C710"/>
    <mergeCell ref="A711:A716"/>
    <mergeCell ref="B711:B716"/>
    <mergeCell ref="C711:C716"/>
    <mergeCell ref="A717:A722"/>
    <mergeCell ref="B717:B722"/>
    <mergeCell ref="C717:C722"/>
    <mergeCell ref="A468:A472"/>
    <mergeCell ref="B468:B472"/>
    <mergeCell ref="C468:C472"/>
    <mergeCell ref="A427:A431"/>
    <mergeCell ref="B427:B431"/>
    <mergeCell ref="A777:C782"/>
    <mergeCell ref="A735:A740"/>
    <mergeCell ref="B735:B740"/>
    <mergeCell ref="C735:C740"/>
    <mergeCell ref="AR735:AR739"/>
    <mergeCell ref="A741:A746"/>
    <mergeCell ref="B741:B746"/>
    <mergeCell ref="C741:C746"/>
    <mergeCell ref="AR741:AR745"/>
    <mergeCell ref="A747:A752"/>
    <mergeCell ref="B747:B752"/>
    <mergeCell ref="C747:C752"/>
    <mergeCell ref="AR747:AR751"/>
    <mergeCell ref="A753:A758"/>
    <mergeCell ref="B753:B758"/>
    <mergeCell ref="C753:C758"/>
    <mergeCell ref="A771:A776"/>
    <mergeCell ref="B771:B776"/>
    <mergeCell ref="C771:C776"/>
    <mergeCell ref="AR771:AR775"/>
    <mergeCell ref="A765:A770"/>
    <mergeCell ref="B765:B770"/>
    <mergeCell ref="C765:C770"/>
    <mergeCell ref="AR765:AR769"/>
    <mergeCell ref="A327:A331"/>
    <mergeCell ref="B327:B331"/>
    <mergeCell ref="C327:C331"/>
    <mergeCell ref="AR327:AR331"/>
    <mergeCell ref="A332:A336"/>
    <mergeCell ref="B332:B336"/>
    <mergeCell ref="C332:C336"/>
    <mergeCell ref="AR332:AR336"/>
    <mergeCell ref="A337:A341"/>
    <mergeCell ref="B337:B341"/>
    <mergeCell ref="C337:C341"/>
    <mergeCell ref="AR337:AR341"/>
    <mergeCell ref="A342:A346"/>
    <mergeCell ref="B342:B346"/>
    <mergeCell ref="C342:C346"/>
    <mergeCell ref="AR342:AR346"/>
    <mergeCell ref="A723:A728"/>
    <mergeCell ref="B723:B728"/>
    <mergeCell ref="C723:C728"/>
    <mergeCell ref="AR723:AR727"/>
    <mergeCell ref="A729:A734"/>
    <mergeCell ref="B729:B734"/>
    <mergeCell ref="C729:C734"/>
    <mergeCell ref="AR729:AR733"/>
    <mergeCell ref="A675:A680"/>
    <mergeCell ref="B675:B680"/>
    <mergeCell ref="AR675:AR679"/>
    <mergeCell ref="A681:A686"/>
    <mergeCell ref="B681:B686"/>
    <mergeCell ref="C681:C685"/>
    <mergeCell ref="AR681:AR685"/>
    <mergeCell ref="AR639:AR643"/>
    <mergeCell ref="A347:A351"/>
    <mergeCell ref="B347:B351"/>
    <mergeCell ref="C347:C351"/>
    <mergeCell ref="AR347:AR351"/>
    <mergeCell ref="AR753:AR757"/>
    <mergeCell ref="A759:A764"/>
    <mergeCell ref="B759:B764"/>
    <mergeCell ref="C759:C764"/>
    <mergeCell ref="AR759:AR763"/>
    <mergeCell ref="AR645:AR649"/>
    <mergeCell ref="A633:A638"/>
    <mergeCell ref="B633:B638"/>
    <mergeCell ref="C633:C638"/>
    <mergeCell ref="A639:A644"/>
    <mergeCell ref="B639:B644"/>
    <mergeCell ref="C639:C644"/>
    <mergeCell ref="A645:A650"/>
    <mergeCell ref="B645:B650"/>
    <mergeCell ref="C645:C650"/>
    <mergeCell ref="A687:A692"/>
    <mergeCell ref="B687:B692"/>
    <mergeCell ref="C687:C692"/>
    <mergeCell ref="AR687:AR691"/>
    <mergeCell ref="A693:A698"/>
    <mergeCell ref="B693:B698"/>
    <mergeCell ref="C693:C698"/>
    <mergeCell ref="AR693:AR697"/>
    <mergeCell ref="A621:A626"/>
    <mergeCell ref="B621:B626"/>
    <mergeCell ref="C621:C626"/>
    <mergeCell ref="AR621:AR625"/>
    <mergeCell ref="A627:A632"/>
    <mergeCell ref="B627:B632"/>
    <mergeCell ref="C627:C632"/>
    <mergeCell ref="AR627:AR631"/>
    <mergeCell ref="C675:C680"/>
    <mergeCell ref="C669:C674"/>
  </mergeCells>
  <pageMargins left="0.59055118110236227" right="0.59055118110236227" top="1.1811023622047245" bottom="0.39370078740157483" header="0" footer="0"/>
  <pageSetup paperSize="9" scale="25" orientation="landscape" r:id="rId1"/>
  <headerFooter>
    <oddFooter>&amp;C&amp;"Times New Roman,обычный"&amp;8Страница  &amp;P из &amp;N</oddFooter>
  </headerFooter>
  <rowBreaks count="2" manualBreakCount="2">
    <brk id="732" max="49" man="1"/>
    <brk id="805" max="4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3"/>
  <sheetViews>
    <sheetView workbookViewId="0">
      <selection activeCell="D9" sqref="D9"/>
    </sheetView>
  </sheetViews>
  <sheetFormatPr defaultRowHeight="15.05" x14ac:dyDescent="0.3"/>
  <cols>
    <col min="1" max="1" width="4" style="117" customWidth="1"/>
    <col min="2" max="2" width="36" style="118" customWidth="1"/>
    <col min="3" max="3" width="14.88671875" style="118" customWidth="1"/>
    <col min="4" max="4" width="7.33203125" style="118" customWidth="1"/>
    <col min="5" max="5" width="9.44140625" style="118" customWidth="1"/>
    <col min="6" max="6" width="6.88671875" style="118" customWidth="1"/>
    <col min="7" max="8" width="6.44140625" style="118" customWidth="1"/>
    <col min="9" max="9" width="2.6640625" style="118" bestFit="1" customWidth="1"/>
    <col min="10" max="10" width="5.44140625" style="118" customWidth="1"/>
    <col min="11" max="11" width="6.109375" style="118" customWidth="1"/>
    <col min="12" max="12" width="2.6640625" style="118" bestFit="1" customWidth="1"/>
    <col min="13" max="13" width="5.5546875" style="118" customWidth="1"/>
    <col min="14" max="14" width="5.44140625" style="118" customWidth="1"/>
    <col min="15" max="15" width="2.6640625" style="118" bestFit="1" customWidth="1"/>
    <col min="16" max="17" width="6.109375" style="118" customWidth="1"/>
    <col min="18" max="18" width="2.6640625" style="118" bestFit="1" customWidth="1"/>
    <col min="19" max="19" width="4.88671875" style="118" customWidth="1"/>
    <col min="20" max="20" width="5.33203125" style="118" customWidth="1"/>
    <col min="21" max="21" width="2.6640625" style="118" bestFit="1" customWidth="1"/>
    <col min="22" max="22" width="5.6640625" style="118" customWidth="1"/>
    <col min="23" max="23" width="5.109375" style="118" customWidth="1"/>
    <col min="24" max="24" width="2.6640625" style="118" bestFit="1" customWidth="1"/>
    <col min="25" max="25" width="5.6640625" style="118" customWidth="1"/>
    <col min="26" max="26" width="5" style="118" customWidth="1"/>
    <col min="27" max="27" width="2.6640625" style="118" bestFit="1" customWidth="1"/>
    <col min="28" max="28" width="4.6640625" style="118" customWidth="1"/>
    <col min="29" max="29" width="4.5546875" style="118" customWidth="1"/>
    <col min="30" max="30" width="2.6640625" style="118" bestFit="1" customWidth="1"/>
    <col min="31" max="31" width="5" style="118" customWidth="1"/>
    <col min="32" max="32" width="5.109375" style="118" customWidth="1"/>
    <col min="33" max="33" width="2.6640625" style="118" bestFit="1" customWidth="1"/>
    <col min="34" max="34" width="5" style="118" customWidth="1"/>
    <col min="35" max="35" width="5.109375" style="118" customWidth="1"/>
    <col min="36" max="36" width="2.6640625" style="118" bestFit="1" customWidth="1"/>
    <col min="37" max="37" width="4.6640625" style="118" customWidth="1"/>
    <col min="38" max="38" width="6" style="118" customWidth="1"/>
    <col min="39" max="39" width="2.6640625" style="118" bestFit="1" customWidth="1"/>
    <col min="40" max="40" width="5.6640625" style="118" customWidth="1"/>
    <col min="41" max="41" width="5.33203125" style="118" customWidth="1"/>
    <col min="42" max="42" width="6" style="118" customWidth="1"/>
    <col min="43" max="43" width="14.88671875" style="118" customWidth="1"/>
  </cols>
  <sheetData>
    <row r="1" spans="1:43" x14ac:dyDescent="0.3">
      <c r="AE1" s="384" t="s">
        <v>297</v>
      </c>
      <c r="AF1" s="384"/>
      <c r="AG1" s="384"/>
      <c r="AH1" s="384"/>
      <c r="AI1" s="384"/>
      <c r="AJ1" s="384"/>
      <c r="AK1" s="384"/>
      <c r="AL1" s="384"/>
      <c r="AM1" s="384"/>
    </row>
    <row r="2" spans="1:43" ht="15.65" x14ac:dyDescent="0.3">
      <c r="A2" s="385" t="s">
        <v>443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234"/>
      <c r="AP2" s="234"/>
      <c r="AQ2" s="119"/>
    </row>
    <row r="3" spans="1:43" ht="15.65" thickBot="1" x14ac:dyDescent="0.35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</row>
    <row r="4" spans="1:43" ht="15.65" thickBot="1" x14ac:dyDescent="0.35">
      <c r="A4" s="386" t="s">
        <v>0</v>
      </c>
      <c r="B4" s="388" t="s">
        <v>296</v>
      </c>
      <c r="C4" s="390" t="s">
        <v>265</v>
      </c>
      <c r="D4" s="392" t="s">
        <v>573</v>
      </c>
      <c r="E4" s="393"/>
      <c r="F4" s="393"/>
      <c r="G4" s="396" t="s">
        <v>255</v>
      </c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7"/>
      <c r="AO4" s="397"/>
      <c r="AP4" s="397"/>
      <c r="AQ4" s="399" t="s">
        <v>295</v>
      </c>
    </row>
    <row r="5" spans="1:43" x14ac:dyDescent="0.3">
      <c r="A5" s="387"/>
      <c r="B5" s="389"/>
      <c r="C5" s="391"/>
      <c r="D5" s="394"/>
      <c r="E5" s="395"/>
      <c r="F5" s="395"/>
      <c r="G5" s="293" t="s">
        <v>17</v>
      </c>
      <c r="H5" s="293"/>
      <c r="I5" s="293"/>
      <c r="J5" s="293" t="s">
        <v>18</v>
      </c>
      <c r="K5" s="293"/>
      <c r="L5" s="293"/>
      <c r="M5" s="293" t="s">
        <v>22</v>
      </c>
      <c r="N5" s="293"/>
      <c r="O5" s="293"/>
      <c r="P5" s="293" t="s">
        <v>24</v>
      </c>
      <c r="Q5" s="293"/>
      <c r="R5" s="293"/>
      <c r="S5" s="293" t="s">
        <v>25</v>
      </c>
      <c r="T5" s="293"/>
      <c r="U5" s="293"/>
      <c r="V5" s="293" t="s">
        <v>26</v>
      </c>
      <c r="W5" s="293"/>
      <c r="X5" s="293"/>
      <c r="Y5" s="293" t="s">
        <v>28</v>
      </c>
      <c r="Z5" s="293"/>
      <c r="AA5" s="293"/>
      <c r="AB5" s="293" t="s">
        <v>29</v>
      </c>
      <c r="AC5" s="293"/>
      <c r="AD5" s="293"/>
      <c r="AE5" s="293" t="s">
        <v>30</v>
      </c>
      <c r="AF5" s="293"/>
      <c r="AG5" s="293"/>
      <c r="AH5" s="293" t="s">
        <v>32</v>
      </c>
      <c r="AI5" s="293"/>
      <c r="AJ5" s="293"/>
      <c r="AK5" s="293" t="s">
        <v>33</v>
      </c>
      <c r="AL5" s="293"/>
      <c r="AM5" s="293"/>
      <c r="AN5" s="293" t="s">
        <v>34</v>
      </c>
      <c r="AO5" s="293"/>
      <c r="AP5" s="398"/>
      <c r="AQ5" s="400"/>
    </row>
    <row r="6" spans="1:43" ht="15.65" thickBot="1" x14ac:dyDescent="0.35">
      <c r="A6" s="262"/>
      <c r="B6" s="122"/>
      <c r="C6" s="123"/>
      <c r="D6" s="124" t="s">
        <v>20</v>
      </c>
      <c r="E6" s="124" t="s">
        <v>21</v>
      </c>
      <c r="F6" s="124" t="s">
        <v>19</v>
      </c>
      <c r="G6" s="124" t="s">
        <v>20</v>
      </c>
      <c r="H6" s="124" t="s">
        <v>21</v>
      </c>
      <c r="I6" s="124" t="s">
        <v>19</v>
      </c>
      <c r="J6" s="124" t="s">
        <v>20</v>
      </c>
      <c r="K6" s="124" t="s">
        <v>21</v>
      </c>
      <c r="L6" s="124" t="s">
        <v>19</v>
      </c>
      <c r="M6" s="124" t="s">
        <v>20</v>
      </c>
      <c r="N6" s="124" t="s">
        <v>21</v>
      </c>
      <c r="O6" s="124" t="s">
        <v>19</v>
      </c>
      <c r="P6" s="124" t="s">
        <v>20</v>
      </c>
      <c r="Q6" s="124" t="s">
        <v>21</v>
      </c>
      <c r="R6" s="124" t="s">
        <v>19</v>
      </c>
      <c r="S6" s="124" t="s">
        <v>20</v>
      </c>
      <c r="T6" s="124" t="s">
        <v>21</v>
      </c>
      <c r="U6" s="124" t="s">
        <v>19</v>
      </c>
      <c r="V6" s="124" t="s">
        <v>20</v>
      </c>
      <c r="W6" s="124" t="s">
        <v>21</v>
      </c>
      <c r="X6" s="124" t="s">
        <v>19</v>
      </c>
      <c r="Y6" s="124" t="s">
        <v>20</v>
      </c>
      <c r="Z6" s="124" t="s">
        <v>21</v>
      </c>
      <c r="AA6" s="124" t="s">
        <v>19</v>
      </c>
      <c r="AB6" s="124" t="s">
        <v>20</v>
      </c>
      <c r="AC6" s="124" t="s">
        <v>21</v>
      </c>
      <c r="AD6" s="124" t="s">
        <v>19</v>
      </c>
      <c r="AE6" s="124" t="s">
        <v>20</v>
      </c>
      <c r="AF6" s="124" t="s">
        <v>21</v>
      </c>
      <c r="AG6" s="124" t="s">
        <v>19</v>
      </c>
      <c r="AH6" s="124" t="s">
        <v>20</v>
      </c>
      <c r="AI6" s="124" t="s">
        <v>21</v>
      </c>
      <c r="AJ6" s="124" t="s">
        <v>19</v>
      </c>
      <c r="AK6" s="124" t="s">
        <v>20</v>
      </c>
      <c r="AL6" s="124" t="s">
        <v>21</v>
      </c>
      <c r="AM6" s="124" t="s">
        <v>19</v>
      </c>
      <c r="AN6" s="124" t="s">
        <v>20</v>
      </c>
      <c r="AO6" s="124" t="s">
        <v>21</v>
      </c>
      <c r="AP6" s="157" t="s">
        <v>19</v>
      </c>
      <c r="AQ6" s="401"/>
    </row>
    <row r="7" spans="1:43" x14ac:dyDescent="0.3">
      <c r="A7" s="407" t="s">
        <v>574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407"/>
      <c r="AI7" s="407"/>
      <c r="AJ7" s="407"/>
      <c r="AK7" s="407"/>
      <c r="AL7" s="407"/>
      <c r="AM7" s="407"/>
      <c r="AN7" s="407"/>
      <c r="AO7" s="407"/>
      <c r="AP7" s="407"/>
      <c r="AQ7" s="408"/>
    </row>
    <row r="8" spans="1:43" ht="100.8" x14ac:dyDescent="0.3">
      <c r="A8" s="246" t="s">
        <v>266</v>
      </c>
      <c r="B8" s="247" t="s">
        <v>575</v>
      </c>
      <c r="C8" s="263">
        <v>100</v>
      </c>
      <c r="D8" s="263">
        <v>100</v>
      </c>
      <c r="E8" s="204">
        <f>D8</f>
        <v>100</v>
      </c>
      <c r="F8" s="260">
        <f>E8*100/D8</f>
        <v>100</v>
      </c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204">
        <f>D8</f>
        <v>100</v>
      </c>
      <c r="AO8" s="204">
        <f>E8</f>
        <v>100</v>
      </c>
      <c r="AP8" s="126">
        <f>AO8/AN8*100</f>
        <v>100</v>
      </c>
      <c r="AQ8" s="264"/>
    </row>
    <row r="9" spans="1:43" ht="100.8" x14ac:dyDescent="0.3">
      <c r="A9" s="246" t="s">
        <v>576</v>
      </c>
      <c r="B9" s="247" t="s">
        <v>577</v>
      </c>
      <c r="C9" s="263">
        <v>61</v>
      </c>
      <c r="D9" s="263">
        <v>61</v>
      </c>
      <c r="E9" s="126">
        <f t="shared" ref="E9:E13" si="0">D9</f>
        <v>61</v>
      </c>
      <c r="F9" s="260">
        <f t="shared" ref="F9:F45" si="1">E9*100/D9</f>
        <v>100</v>
      </c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204">
        <f t="shared" ref="AN9:AN13" si="2">D9</f>
        <v>61</v>
      </c>
      <c r="AO9" s="204">
        <f t="shared" ref="AO9:AO13" si="3">E9</f>
        <v>61</v>
      </c>
      <c r="AP9" s="126">
        <f t="shared" ref="AP9:AP45" si="4">AO9/AN9*100</f>
        <v>100</v>
      </c>
      <c r="AQ9" s="264"/>
    </row>
    <row r="10" spans="1:43" ht="86.4" x14ac:dyDescent="0.3">
      <c r="A10" s="246" t="s">
        <v>326</v>
      </c>
      <c r="B10" s="247" t="s">
        <v>578</v>
      </c>
      <c r="C10" s="263">
        <v>28.3</v>
      </c>
      <c r="D10" s="263">
        <v>28.3</v>
      </c>
      <c r="E10" s="204">
        <f t="shared" si="0"/>
        <v>28.3</v>
      </c>
      <c r="F10" s="260">
        <f t="shared" si="1"/>
        <v>100</v>
      </c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204">
        <f t="shared" si="2"/>
        <v>28.3</v>
      </c>
      <c r="AO10" s="204">
        <f t="shared" si="3"/>
        <v>28.3</v>
      </c>
      <c r="AP10" s="126">
        <f t="shared" si="4"/>
        <v>100</v>
      </c>
      <c r="AQ10" s="264"/>
    </row>
    <row r="11" spans="1:43" ht="86.4" x14ac:dyDescent="0.3">
      <c r="A11" s="246" t="s">
        <v>325</v>
      </c>
      <c r="B11" s="247" t="s">
        <v>579</v>
      </c>
      <c r="C11" s="263">
        <v>61.9</v>
      </c>
      <c r="D11" s="263">
        <v>61.9</v>
      </c>
      <c r="E11" s="204">
        <f t="shared" si="0"/>
        <v>61.9</v>
      </c>
      <c r="F11" s="260">
        <f t="shared" si="1"/>
        <v>100</v>
      </c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204">
        <f t="shared" si="2"/>
        <v>61.9</v>
      </c>
      <c r="AO11" s="204">
        <f t="shared" si="3"/>
        <v>61.9</v>
      </c>
      <c r="AP11" s="126">
        <f t="shared" si="4"/>
        <v>100</v>
      </c>
      <c r="AQ11" s="264"/>
    </row>
    <row r="12" spans="1:43" ht="100.8" x14ac:dyDescent="0.3">
      <c r="A12" s="246" t="s">
        <v>324</v>
      </c>
      <c r="B12" s="247" t="s">
        <v>580</v>
      </c>
      <c r="C12" s="263">
        <v>0</v>
      </c>
      <c r="D12" s="265">
        <v>0</v>
      </c>
      <c r="E12" s="204">
        <f t="shared" si="0"/>
        <v>0</v>
      </c>
      <c r="F12" s="260">
        <v>0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204">
        <f t="shared" si="2"/>
        <v>0</v>
      </c>
      <c r="AO12" s="204">
        <f t="shared" si="3"/>
        <v>0</v>
      </c>
      <c r="AP12" s="126">
        <v>0</v>
      </c>
      <c r="AQ12" s="264"/>
    </row>
    <row r="13" spans="1:43" ht="115.2" x14ac:dyDescent="0.3">
      <c r="A13" s="246" t="s">
        <v>323</v>
      </c>
      <c r="B13" s="247" t="s">
        <v>581</v>
      </c>
      <c r="C13" s="263">
        <v>5.5</v>
      </c>
      <c r="D13" s="263">
        <v>5.5</v>
      </c>
      <c r="E13" s="204">
        <f t="shared" si="0"/>
        <v>5.5</v>
      </c>
      <c r="F13" s="260">
        <f t="shared" si="1"/>
        <v>100</v>
      </c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204">
        <f t="shared" si="2"/>
        <v>5.5</v>
      </c>
      <c r="AO13" s="204">
        <f t="shared" si="3"/>
        <v>5.5</v>
      </c>
      <c r="AP13" s="126">
        <f t="shared" si="4"/>
        <v>100</v>
      </c>
      <c r="AQ13" s="264"/>
    </row>
    <row r="14" spans="1:43" ht="15.65" x14ac:dyDescent="0.3">
      <c r="A14" s="402" t="s">
        <v>582</v>
      </c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</row>
    <row r="15" spans="1:43" ht="57.6" x14ac:dyDescent="0.3">
      <c r="A15" s="246" t="s">
        <v>264</v>
      </c>
      <c r="B15" s="247" t="s">
        <v>583</v>
      </c>
      <c r="C15" s="263">
        <v>86.53</v>
      </c>
      <c r="D15" s="263">
        <v>86.53</v>
      </c>
      <c r="E15" s="204">
        <f t="shared" ref="E15:E21" si="5">D15</f>
        <v>86.53</v>
      </c>
      <c r="F15" s="260">
        <f t="shared" si="1"/>
        <v>100</v>
      </c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204">
        <f t="shared" ref="AN15" si="6">D15</f>
        <v>86.53</v>
      </c>
      <c r="AO15" s="204">
        <f t="shared" ref="AO15" si="7">E15</f>
        <v>86.53</v>
      </c>
      <c r="AP15" s="126">
        <f t="shared" si="4"/>
        <v>100</v>
      </c>
      <c r="AQ15" s="264"/>
    </row>
    <row r="16" spans="1:43" ht="57.6" x14ac:dyDescent="0.3">
      <c r="A16" s="246" t="s">
        <v>367</v>
      </c>
      <c r="B16" s="247" t="s">
        <v>584</v>
      </c>
      <c r="C16" s="263">
        <v>0.14000000000000001</v>
      </c>
      <c r="D16" s="263">
        <v>0.14000000000000001</v>
      </c>
      <c r="E16" s="204">
        <f t="shared" si="5"/>
        <v>0.14000000000000001</v>
      </c>
      <c r="F16" s="260">
        <f t="shared" si="1"/>
        <v>100</v>
      </c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204">
        <f t="shared" ref="AN16:AN21" si="8">D16</f>
        <v>0.14000000000000001</v>
      </c>
      <c r="AO16" s="204">
        <f t="shared" ref="AO16:AO21" si="9">E16</f>
        <v>0.14000000000000001</v>
      </c>
      <c r="AP16" s="126">
        <f t="shared" si="4"/>
        <v>100</v>
      </c>
      <c r="AQ16" s="264"/>
    </row>
    <row r="17" spans="1:43" ht="57.6" x14ac:dyDescent="0.3">
      <c r="A17" s="246" t="s">
        <v>585</v>
      </c>
      <c r="B17" s="247" t="s">
        <v>586</v>
      </c>
      <c r="C17" s="263">
        <v>1.43</v>
      </c>
      <c r="D17" s="263">
        <v>1.43</v>
      </c>
      <c r="E17" s="204">
        <f t="shared" si="5"/>
        <v>1.43</v>
      </c>
      <c r="F17" s="260">
        <f t="shared" si="1"/>
        <v>100</v>
      </c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204">
        <f t="shared" si="8"/>
        <v>1.43</v>
      </c>
      <c r="AO17" s="204">
        <f t="shared" si="9"/>
        <v>1.43</v>
      </c>
      <c r="AP17" s="126">
        <f t="shared" si="4"/>
        <v>100</v>
      </c>
      <c r="AQ17" s="264"/>
    </row>
    <row r="18" spans="1:43" ht="57.6" x14ac:dyDescent="0.3">
      <c r="A18" s="246" t="s">
        <v>587</v>
      </c>
      <c r="B18" s="247" t="s">
        <v>595</v>
      </c>
      <c r="C18" s="263">
        <v>3.1E-2</v>
      </c>
      <c r="D18" s="263">
        <v>3.1E-2</v>
      </c>
      <c r="E18" s="204">
        <f t="shared" si="5"/>
        <v>3.1E-2</v>
      </c>
      <c r="F18" s="260">
        <f t="shared" si="1"/>
        <v>100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204">
        <f t="shared" si="8"/>
        <v>3.1E-2</v>
      </c>
      <c r="AO18" s="204">
        <f t="shared" si="9"/>
        <v>3.1E-2</v>
      </c>
      <c r="AP18" s="126">
        <f t="shared" si="4"/>
        <v>100</v>
      </c>
      <c r="AQ18" s="264"/>
    </row>
    <row r="19" spans="1:43" ht="57.6" x14ac:dyDescent="0.3">
      <c r="A19" s="246" t="s">
        <v>588</v>
      </c>
      <c r="B19" s="247" t="s">
        <v>594</v>
      </c>
      <c r="C19" s="263">
        <v>0</v>
      </c>
      <c r="D19" s="263">
        <v>0</v>
      </c>
      <c r="E19" s="204">
        <f t="shared" si="5"/>
        <v>0</v>
      </c>
      <c r="F19" s="260" t="e">
        <f t="shared" si="1"/>
        <v>#DIV/0!</v>
      </c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204">
        <f t="shared" si="8"/>
        <v>0</v>
      </c>
      <c r="AO19" s="204">
        <f t="shared" si="9"/>
        <v>0</v>
      </c>
      <c r="AP19" s="126">
        <v>0</v>
      </c>
      <c r="AQ19" s="264"/>
    </row>
    <row r="20" spans="1:43" ht="144" x14ac:dyDescent="0.3">
      <c r="A20" s="246" t="s">
        <v>589</v>
      </c>
      <c r="B20" s="247" t="s">
        <v>590</v>
      </c>
      <c r="C20" s="263">
        <v>0</v>
      </c>
      <c r="D20" s="263">
        <v>0</v>
      </c>
      <c r="E20" s="204">
        <f t="shared" si="5"/>
        <v>0</v>
      </c>
      <c r="F20" s="260" t="e">
        <f t="shared" si="1"/>
        <v>#DIV/0!</v>
      </c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204">
        <f t="shared" si="8"/>
        <v>0</v>
      </c>
      <c r="AO20" s="204">
        <f t="shared" si="9"/>
        <v>0</v>
      </c>
      <c r="AP20" s="126">
        <v>0</v>
      </c>
      <c r="AQ20" s="264"/>
    </row>
    <row r="21" spans="1:43" ht="72" x14ac:dyDescent="0.3">
      <c r="A21" s="246" t="s">
        <v>591</v>
      </c>
      <c r="B21" s="247" t="s">
        <v>592</v>
      </c>
      <c r="C21" s="263">
        <v>0</v>
      </c>
      <c r="D21" s="263">
        <v>0</v>
      </c>
      <c r="E21" s="204">
        <f t="shared" si="5"/>
        <v>0</v>
      </c>
      <c r="F21" s="260" t="e">
        <f t="shared" si="1"/>
        <v>#DIV/0!</v>
      </c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204">
        <f t="shared" si="8"/>
        <v>0</v>
      </c>
      <c r="AO21" s="204">
        <f t="shared" si="9"/>
        <v>0</v>
      </c>
      <c r="AP21" s="126">
        <v>0</v>
      </c>
      <c r="AQ21" s="264"/>
    </row>
    <row r="22" spans="1:43" ht="15.65" x14ac:dyDescent="0.3">
      <c r="A22" s="402" t="s">
        <v>593</v>
      </c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2"/>
      <c r="AE22" s="402"/>
      <c r="AF22" s="402"/>
      <c r="AG22" s="402"/>
      <c r="AH22" s="402"/>
      <c r="AI22" s="402"/>
      <c r="AJ22" s="402"/>
      <c r="AK22" s="402"/>
      <c r="AL22" s="402"/>
      <c r="AM22" s="402"/>
      <c r="AN22" s="402"/>
      <c r="AO22" s="402"/>
      <c r="AP22" s="402"/>
      <c r="AQ22" s="402"/>
    </row>
    <row r="23" spans="1:43" ht="57.6" x14ac:dyDescent="0.3">
      <c r="A23" s="246" t="s">
        <v>596</v>
      </c>
      <c r="B23" s="247" t="s">
        <v>597</v>
      </c>
      <c r="C23" s="263">
        <v>742.5</v>
      </c>
      <c r="D23" s="263">
        <v>742.5</v>
      </c>
      <c r="E23" s="204">
        <f t="shared" ref="E23:E29" si="10">D23</f>
        <v>742.5</v>
      </c>
      <c r="F23" s="260">
        <f t="shared" si="1"/>
        <v>100</v>
      </c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204">
        <f t="shared" ref="AN23" si="11">D23</f>
        <v>742.5</v>
      </c>
      <c r="AO23" s="204">
        <f t="shared" ref="AO23" si="12">E23</f>
        <v>742.5</v>
      </c>
      <c r="AP23" s="126">
        <f t="shared" si="4"/>
        <v>100</v>
      </c>
      <c r="AQ23" s="264"/>
    </row>
    <row r="24" spans="1:43" ht="43.2" x14ac:dyDescent="0.3">
      <c r="A24" s="246" t="s">
        <v>598</v>
      </c>
      <c r="B24" s="247" t="s">
        <v>599</v>
      </c>
      <c r="C24" s="263">
        <v>0.11</v>
      </c>
      <c r="D24" s="263">
        <v>0.11</v>
      </c>
      <c r="E24" s="204">
        <f t="shared" si="10"/>
        <v>0.11</v>
      </c>
      <c r="F24" s="260">
        <f t="shared" si="1"/>
        <v>100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204">
        <f t="shared" ref="AN24:AN29" si="13">D24</f>
        <v>0.11</v>
      </c>
      <c r="AO24" s="204">
        <f t="shared" ref="AO24:AO29" si="14">E24</f>
        <v>0.11</v>
      </c>
      <c r="AP24" s="126">
        <f t="shared" si="4"/>
        <v>100</v>
      </c>
      <c r="AQ24" s="264"/>
    </row>
    <row r="25" spans="1:43" ht="43.2" x14ac:dyDescent="0.3">
      <c r="A25" s="246" t="s">
        <v>600</v>
      </c>
      <c r="B25" s="247" t="s">
        <v>601</v>
      </c>
      <c r="C25" s="263">
        <v>13</v>
      </c>
      <c r="D25" s="263">
        <v>13</v>
      </c>
      <c r="E25" s="204">
        <f t="shared" si="10"/>
        <v>13</v>
      </c>
      <c r="F25" s="260">
        <f t="shared" si="1"/>
        <v>100</v>
      </c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204">
        <f t="shared" si="13"/>
        <v>13</v>
      </c>
      <c r="AO25" s="204">
        <f t="shared" si="14"/>
        <v>13</v>
      </c>
      <c r="AP25" s="126">
        <f t="shared" si="4"/>
        <v>100</v>
      </c>
      <c r="AQ25" s="264"/>
    </row>
    <row r="26" spans="1:43" ht="43.2" x14ac:dyDescent="0.3">
      <c r="A26" s="246" t="s">
        <v>602</v>
      </c>
      <c r="B26" s="247" t="s">
        <v>603</v>
      </c>
      <c r="C26" s="263">
        <v>6.3</v>
      </c>
      <c r="D26" s="263">
        <v>6.3</v>
      </c>
      <c r="E26" s="204">
        <f t="shared" si="10"/>
        <v>6.3</v>
      </c>
      <c r="F26" s="260">
        <f t="shared" si="1"/>
        <v>100</v>
      </c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204">
        <f t="shared" si="13"/>
        <v>6.3</v>
      </c>
      <c r="AO26" s="204">
        <f t="shared" si="14"/>
        <v>6.3</v>
      </c>
      <c r="AP26" s="126">
        <f t="shared" si="4"/>
        <v>100</v>
      </c>
      <c r="AQ26" s="264"/>
    </row>
    <row r="27" spans="1:43" ht="72" x14ac:dyDescent="0.3">
      <c r="A27" s="246" t="s">
        <v>604</v>
      </c>
      <c r="B27" s="247" t="s">
        <v>605</v>
      </c>
      <c r="C27" s="263">
        <v>0</v>
      </c>
      <c r="D27" s="263">
        <v>0</v>
      </c>
      <c r="E27" s="204">
        <f t="shared" si="10"/>
        <v>0</v>
      </c>
      <c r="F27" s="260">
        <v>0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204">
        <f t="shared" si="13"/>
        <v>0</v>
      </c>
      <c r="AO27" s="204">
        <f t="shared" si="14"/>
        <v>0</v>
      </c>
      <c r="AP27" s="126">
        <v>0</v>
      </c>
      <c r="AQ27" s="264"/>
    </row>
    <row r="28" spans="1:43" ht="57.6" x14ac:dyDescent="0.3">
      <c r="A28" s="246" t="s">
        <v>606</v>
      </c>
      <c r="B28" s="247" t="s">
        <v>607</v>
      </c>
      <c r="C28" s="263">
        <v>0</v>
      </c>
      <c r="D28" s="263">
        <v>0</v>
      </c>
      <c r="E28" s="204">
        <f t="shared" si="10"/>
        <v>0</v>
      </c>
      <c r="F28" s="260">
        <v>0</v>
      </c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204">
        <f t="shared" si="13"/>
        <v>0</v>
      </c>
      <c r="AO28" s="204">
        <f t="shared" si="14"/>
        <v>0</v>
      </c>
      <c r="AP28" s="126">
        <v>0</v>
      </c>
      <c r="AQ28" s="264"/>
    </row>
    <row r="29" spans="1:43" ht="43.2" x14ac:dyDescent="0.3">
      <c r="A29" s="246" t="s">
        <v>608</v>
      </c>
      <c r="B29" s="247" t="s">
        <v>609</v>
      </c>
      <c r="C29" s="263">
        <v>0.53600000000000003</v>
      </c>
      <c r="D29" s="263">
        <v>0.53600000000000003</v>
      </c>
      <c r="E29" s="204">
        <f t="shared" si="10"/>
        <v>0.53600000000000003</v>
      </c>
      <c r="F29" s="260">
        <f t="shared" si="1"/>
        <v>100</v>
      </c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204">
        <f t="shared" si="13"/>
        <v>0.53600000000000003</v>
      </c>
      <c r="AO29" s="204">
        <f t="shared" si="14"/>
        <v>0.53600000000000003</v>
      </c>
      <c r="AP29" s="126">
        <f t="shared" si="4"/>
        <v>100</v>
      </c>
      <c r="AQ29" s="264"/>
    </row>
    <row r="30" spans="1:43" ht="36" customHeight="1" x14ac:dyDescent="0.3">
      <c r="A30" s="248"/>
      <c r="B30" s="403" t="s">
        <v>610</v>
      </c>
      <c r="C30" s="403"/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  <c r="AL30" s="403"/>
      <c r="AM30" s="403"/>
      <c r="AN30" s="403"/>
      <c r="AO30" s="403"/>
      <c r="AP30" s="403"/>
      <c r="AQ30" s="403"/>
    </row>
    <row r="31" spans="1:43" ht="43.2" x14ac:dyDescent="0.3">
      <c r="A31" s="246" t="s">
        <v>611</v>
      </c>
      <c r="B31" s="247" t="s">
        <v>612</v>
      </c>
      <c r="C31" s="263">
        <v>174.2</v>
      </c>
      <c r="D31" s="263">
        <v>174.2</v>
      </c>
      <c r="E31" s="204">
        <f t="shared" ref="E31:E45" si="15">D31</f>
        <v>174.2</v>
      </c>
      <c r="F31" s="260">
        <f t="shared" si="1"/>
        <v>100</v>
      </c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204">
        <f t="shared" ref="AN31" si="16">D31</f>
        <v>174.2</v>
      </c>
      <c r="AO31" s="204">
        <f t="shared" ref="AO31" si="17">E31</f>
        <v>174.2</v>
      </c>
      <c r="AP31" s="126">
        <f t="shared" si="4"/>
        <v>100</v>
      </c>
      <c r="AQ31" s="264"/>
    </row>
    <row r="32" spans="1:43" ht="72" x14ac:dyDescent="0.3">
      <c r="A32" s="246" t="s">
        <v>613</v>
      </c>
      <c r="B32" s="247" t="s">
        <v>614</v>
      </c>
      <c r="C32" s="263">
        <v>0.78959999999999997</v>
      </c>
      <c r="D32" s="263">
        <v>0.78959999999999997</v>
      </c>
      <c r="E32" s="266">
        <f t="shared" si="15"/>
        <v>0.78959999999999997</v>
      </c>
      <c r="F32" s="260">
        <f t="shared" si="1"/>
        <v>100</v>
      </c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204">
        <f t="shared" ref="AN32:AN45" si="18">D32</f>
        <v>0.78959999999999997</v>
      </c>
      <c r="AO32" s="204">
        <f t="shared" ref="AO32:AO45" si="19">E32</f>
        <v>0.78959999999999997</v>
      </c>
      <c r="AP32" s="126">
        <f t="shared" si="4"/>
        <v>100</v>
      </c>
      <c r="AQ32" s="264"/>
    </row>
    <row r="33" spans="1:43" ht="72" x14ac:dyDescent="0.3">
      <c r="A33" s="246" t="s">
        <v>615</v>
      </c>
      <c r="B33" s="247" t="s">
        <v>616</v>
      </c>
      <c r="C33" s="263">
        <v>1.3320000000000001</v>
      </c>
      <c r="D33" s="263">
        <v>1.3320000000000001</v>
      </c>
      <c r="E33" s="266">
        <f t="shared" si="15"/>
        <v>1.3320000000000001</v>
      </c>
      <c r="F33" s="260">
        <f t="shared" si="1"/>
        <v>100.00000000000001</v>
      </c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204">
        <f t="shared" si="18"/>
        <v>1.3320000000000001</v>
      </c>
      <c r="AO33" s="204">
        <f t="shared" si="19"/>
        <v>1.3320000000000001</v>
      </c>
      <c r="AP33" s="126">
        <f t="shared" si="4"/>
        <v>100</v>
      </c>
      <c r="AQ33" s="264"/>
    </row>
    <row r="34" spans="1:43" ht="57.6" x14ac:dyDescent="0.3">
      <c r="A34" s="246" t="s">
        <v>617</v>
      </c>
      <c r="B34" s="247" t="s">
        <v>618</v>
      </c>
      <c r="C34" s="263">
        <v>2.1379999999999999</v>
      </c>
      <c r="D34" s="263">
        <v>2.1379999999999999</v>
      </c>
      <c r="E34" s="266">
        <f t="shared" si="15"/>
        <v>2.1379999999999999</v>
      </c>
      <c r="F34" s="260">
        <f t="shared" si="1"/>
        <v>100</v>
      </c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204">
        <f t="shared" si="18"/>
        <v>2.1379999999999999</v>
      </c>
      <c r="AO34" s="204">
        <f t="shared" si="19"/>
        <v>2.1379999999999999</v>
      </c>
      <c r="AP34" s="126">
        <f t="shared" si="4"/>
        <v>100</v>
      </c>
      <c r="AQ34" s="264"/>
    </row>
    <row r="35" spans="1:43" ht="43.2" x14ac:dyDescent="0.3">
      <c r="A35" s="246" t="s">
        <v>619</v>
      </c>
      <c r="B35" s="247" t="s">
        <v>620</v>
      </c>
      <c r="C35" s="263">
        <v>0</v>
      </c>
      <c r="D35" s="263">
        <v>0</v>
      </c>
      <c r="E35" s="204">
        <f t="shared" si="15"/>
        <v>0</v>
      </c>
      <c r="F35" s="260">
        <v>0</v>
      </c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204">
        <f t="shared" si="18"/>
        <v>0</v>
      </c>
      <c r="AO35" s="204">
        <f t="shared" si="19"/>
        <v>0</v>
      </c>
      <c r="AP35" s="126">
        <v>0</v>
      </c>
      <c r="AQ35" s="264"/>
    </row>
    <row r="36" spans="1:43" ht="86.4" x14ac:dyDescent="0.3">
      <c r="A36" s="246" t="s">
        <v>621</v>
      </c>
      <c r="B36" s="247" t="s">
        <v>622</v>
      </c>
      <c r="C36" s="263">
        <v>1.87</v>
      </c>
      <c r="D36" s="263">
        <v>1.87</v>
      </c>
      <c r="E36" s="204">
        <f t="shared" si="15"/>
        <v>1.87</v>
      </c>
      <c r="F36" s="260">
        <f t="shared" si="1"/>
        <v>100</v>
      </c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204">
        <f t="shared" si="18"/>
        <v>1.87</v>
      </c>
      <c r="AO36" s="204">
        <f t="shared" si="19"/>
        <v>1.87</v>
      </c>
      <c r="AP36" s="126">
        <f t="shared" si="4"/>
        <v>100</v>
      </c>
      <c r="AQ36" s="264"/>
    </row>
    <row r="37" spans="1:43" ht="57.6" x14ac:dyDescent="0.3">
      <c r="A37" s="246" t="s">
        <v>623</v>
      </c>
      <c r="B37" s="247" t="s">
        <v>624</v>
      </c>
      <c r="C37" s="263">
        <v>32.799999999999997</v>
      </c>
      <c r="D37" s="263">
        <v>30.8</v>
      </c>
      <c r="E37" s="204">
        <f t="shared" si="15"/>
        <v>30.8</v>
      </c>
      <c r="F37" s="260">
        <f t="shared" si="1"/>
        <v>100</v>
      </c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204">
        <f t="shared" si="18"/>
        <v>30.8</v>
      </c>
      <c r="AO37" s="204">
        <f t="shared" si="19"/>
        <v>30.8</v>
      </c>
      <c r="AP37" s="126">
        <f t="shared" si="4"/>
        <v>100</v>
      </c>
      <c r="AQ37" s="264"/>
    </row>
    <row r="38" spans="1:43" ht="28.8" x14ac:dyDescent="0.3">
      <c r="A38" s="246" t="s">
        <v>625</v>
      </c>
      <c r="B38" s="247" t="s">
        <v>626</v>
      </c>
      <c r="C38" s="263">
        <v>20</v>
      </c>
      <c r="D38" s="263">
        <v>18</v>
      </c>
      <c r="E38" s="204">
        <f t="shared" si="15"/>
        <v>18</v>
      </c>
      <c r="F38" s="260">
        <f t="shared" si="1"/>
        <v>100</v>
      </c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204">
        <f t="shared" si="18"/>
        <v>18</v>
      </c>
      <c r="AO38" s="204">
        <f t="shared" si="19"/>
        <v>18</v>
      </c>
      <c r="AP38" s="126">
        <f t="shared" si="4"/>
        <v>100</v>
      </c>
      <c r="AQ38" s="264"/>
    </row>
    <row r="39" spans="1:43" ht="28.8" x14ac:dyDescent="0.3">
      <c r="A39" s="246" t="s">
        <v>627</v>
      </c>
      <c r="B39" s="247" t="s">
        <v>628</v>
      </c>
      <c r="C39" s="263">
        <v>26.7</v>
      </c>
      <c r="D39" s="263">
        <v>24.2</v>
      </c>
      <c r="E39" s="204">
        <f t="shared" si="15"/>
        <v>24.2</v>
      </c>
      <c r="F39" s="260">
        <f t="shared" si="1"/>
        <v>100</v>
      </c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204">
        <f t="shared" si="18"/>
        <v>24.2</v>
      </c>
      <c r="AO39" s="204">
        <f t="shared" si="19"/>
        <v>24.2</v>
      </c>
      <c r="AP39" s="126">
        <f t="shared" si="4"/>
        <v>100</v>
      </c>
      <c r="AQ39" s="264"/>
    </row>
    <row r="40" spans="1:43" ht="57.6" x14ac:dyDescent="0.3">
      <c r="A40" s="246" t="s">
        <v>629</v>
      </c>
      <c r="B40" s="247" t="s">
        <v>630</v>
      </c>
      <c r="C40" s="263">
        <v>78.900000000000006</v>
      </c>
      <c r="D40" s="263">
        <v>78.900000000000006</v>
      </c>
      <c r="E40" s="204">
        <f t="shared" si="15"/>
        <v>78.900000000000006</v>
      </c>
      <c r="F40" s="260">
        <f t="shared" si="1"/>
        <v>100</v>
      </c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204">
        <f t="shared" si="18"/>
        <v>78.900000000000006</v>
      </c>
      <c r="AO40" s="204">
        <f t="shared" si="19"/>
        <v>78.900000000000006</v>
      </c>
      <c r="AP40" s="126">
        <f t="shared" si="4"/>
        <v>100</v>
      </c>
      <c r="AQ40" s="264"/>
    </row>
    <row r="41" spans="1:43" ht="28.8" x14ac:dyDescent="0.3">
      <c r="A41" s="246" t="s">
        <v>631</v>
      </c>
      <c r="B41" s="247" t="s">
        <v>632</v>
      </c>
      <c r="C41" s="263">
        <v>13.6</v>
      </c>
      <c r="D41" s="263">
        <v>13.6</v>
      </c>
      <c r="E41" s="204">
        <f t="shared" si="15"/>
        <v>13.6</v>
      </c>
      <c r="F41" s="260">
        <f t="shared" si="1"/>
        <v>100</v>
      </c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204">
        <f t="shared" si="18"/>
        <v>13.6</v>
      </c>
      <c r="AO41" s="204">
        <f t="shared" si="19"/>
        <v>13.6</v>
      </c>
      <c r="AP41" s="126">
        <f t="shared" si="4"/>
        <v>100</v>
      </c>
      <c r="AQ41" s="264"/>
    </row>
    <row r="42" spans="1:43" ht="28.8" x14ac:dyDescent="0.3">
      <c r="A42" s="246" t="s">
        <v>633</v>
      </c>
      <c r="B42" s="247" t="s">
        <v>634</v>
      </c>
      <c r="C42" s="263">
        <v>13.9</v>
      </c>
      <c r="D42" s="263">
        <v>13.3</v>
      </c>
      <c r="E42" s="204">
        <f t="shared" si="15"/>
        <v>13.3</v>
      </c>
      <c r="F42" s="260">
        <f t="shared" si="1"/>
        <v>100</v>
      </c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204">
        <f t="shared" si="18"/>
        <v>13.3</v>
      </c>
      <c r="AO42" s="204">
        <f t="shared" si="19"/>
        <v>13.3</v>
      </c>
      <c r="AP42" s="126">
        <f t="shared" si="4"/>
        <v>100</v>
      </c>
      <c r="AQ42" s="264"/>
    </row>
    <row r="43" spans="1:43" x14ac:dyDescent="0.3">
      <c r="A43" s="246" t="s">
        <v>635</v>
      </c>
      <c r="B43" s="247" t="s">
        <v>636</v>
      </c>
      <c r="C43" s="263">
        <v>30.8</v>
      </c>
      <c r="D43" s="263">
        <v>38.5</v>
      </c>
      <c r="E43" s="204">
        <f t="shared" si="15"/>
        <v>38.5</v>
      </c>
      <c r="F43" s="260">
        <f t="shared" si="1"/>
        <v>100</v>
      </c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204">
        <f t="shared" si="18"/>
        <v>38.5</v>
      </c>
      <c r="AO43" s="204">
        <f t="shared" si="19"/>
        <v>38.5</v>
      </c>
      <c r="AP43" s="126">
        <f t="shared" si="4"/>
        <v>100</v>
      </c>
      <c r="AQ43" s="264"/>
    </row>
    <row r="44" spans="1:43" ht="57.6" x14ac:dyDescent="0.3">
      <c r="A44" s="246" t="s">
        <v>637</v>
      </c>
      <c r="B44" s="247" t="s">
        <v>444</v>
      </c>
      <c r="C44" s="263">
        <v>65.8</v>
      </c>
      <c r="D44" s="263">
        <v>66.3</v>
      </c>
      <c r="E44" s="204">
        <f t="shared" si="15"/>
        <v>66.3</v>
      </c>
      <c r="F44" s="260">
        <f t="shared" si="1"/>
        <v>100</v>
      </c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204">
        <f t="shared" si="18"/>
        <v>66.3</v>
      </c>
      <c r="AO44" s="204">
        <f t="shared" si="19"/>
        <v>66.3</v>
      </c>
      <c r="AP44" s="126">
        <f t="shared" si="4"/>
        <v>100</v>
      </c>
      <c r="AQ44" s="264"/>
    </row>
    <row r="45" spans="1:43" ht="172.8" x14ac:dyDescent="0.3">
      <c r="A45" s="246" t="s">
        <v>638</v>
      </c>
      <c r="B45" s="247" t="s">
        <v>639</v>
      </c>
      <c r="C45" s="263">
        <v>0</v>
      </c>
      <c r="D45" s="263">
        <v>100</v>
      </c>
      <c r="E45" s="204">
        <f t="shared" si="15"/>
        <v>100</v>
      </c>
      <c r="F45" s="260">
        <f t="shared" si="1"/>
        <v>100</v>
      </c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204">
        <f t="shared" si="18"/>
        <v>100</v>
      </c>
      <c r="AO45" s="204">
        <f t="shared" si="19"/>
        <v>100</v>
      </c>
      <c r="AP45" s="126">
        <f t="shared" si="4"/>
        <v>100</v>
      </c>
      <c r="AQ45" s="264"/>
    </row>
    <row r="46" spans="1:43" x14ac:dyDescent="0.3">
      <c r="A46" s="240"/>
      <c r="B46" s="241"/>
      <c r="C46" s="231"/>
      <c r="D46" s="242"/>
      <c r="E46" s="243"/>
      <c r="F46" s="244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2"/>
      <c r="AO46" s="243"/>
      <c r="AP46" s="243"/>
      <c r="AQ46" s="245"/>
    </row>
    <row r="47" spans="1:43" x14ac:dyDescent="0.3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</row>
    <row r="48" spans="1:43" ht="17.55" x14ac:dyDescent="0.3">
      <c r="A48" s="404" t="s">
        <v>440</v>
      </c>
      <c r="B48" s="404"/>
      <c r="C48" s="404"/>
      <c r="D48" s="404"/>
      <c r="E48" s="404"/>
      <c r="F48" s="404"/>
      <c r="G48" s="404"/>
      <c r="H48" s="404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</row>
    <row r="49" spans="1:43" ht="15.65" x14ac:dyDescent="0.3">
      <c r="A49" s="132"/>
      <c r="B49" s="131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</row>
    <row r="50" spans="1:43" ht="15.65" x14ac:dyDescent="0.3">
      <c r="A50" s="132"/>
      <c r="B50" s="131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</row>
    <row r="51" spans="1:43" ht="15.65" x14ac:dyDescent="0.3">
      <c r="A51" s="405" t="s">
        <v>442</v>
      </c>
      <c r="B51" s="405"/>
      <c r="C51" s="405"/>
      <c r="D51" s="406"/>
      <c r="E51" s="406"/>
      <c r="F51" s="406"/>
      <c r="G51" s="406"/>
      <c r="H51" s="406"/>
      <c r="I51" s="406"/>
      <c r="J51" s="406"/>
      <c r="K51" s="406"/>
      <c r="L51" s="406"/>
      <c r="M51" s="406"/>
      <c r="N51" s="406"/>
      <c r="O51" s="406"/>
      <c r="P51" s="406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</row>
    <row r="52" spans="1:43" ht="15.65" x14ac:dyDescent="0.3">
      <c r="A52" s="134"/>
      <c r="B52" s="135"/>
      <c r="C52" s="135"/>
      <c r="D52" s="136"/>
      <c r="E52" s="136"/>
      <c r="F52" s="136"/>
      <c r="G52" s="137"/>
      <c r="H52" s="137"/>
      <c r="I52" s="137"/>
      <c r="J52" s="137"/>
      <c r="K52" s="137"/>
      <c r="L52" s="137"/>
      <c r="M52" s="137"/>
      <c r="N52" s="137"/>
      <c r="O52" s="137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</row>
    <row r="53" spans="1:43" x14ac:dyDescent="0.3">
      <c r="A53" s="11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</row>
  </sheetData>
  <mergeCells count="26">
    <mergeCell ref="A22:AQ22"/>
    <mergeCell ref="B30:AQ30"/>
    <mergeCell ref="A48:H48"/>
    <mergeCell ref="A51:P51"/>
    <mergeCell ref="A7:AQ7"/>
    <mergeCell ref="A14:AQ14"/>
    <mergeCell ref="AQ4:AQ6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E1:AM1"/>
    <mergeCell ref="A2:AN2"/>
    <mergeCell ref="A4:A5"/>
    <mergeCell ref="B4:B5"/>
    <mergeCell ref="C4:C5"/>
    <mergeCell ref="D4:F5"/>
    <mergeCell ref="G4:AP4"/>
    <mergeCell ref="AH5:AJ5"/>
    <mergeCell ref="AK5:AM5"/>
    <mergeCell ref="AN5:AP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3"/>
  <sheetViews>
    <sheetView topLeftCell="A16" zoomScale="89" zoomScaleNormal="89" workbookViewId="0">
      <selection activeCell="D13" sqref="D13"/>
    </sheetView>
  </sheetViews>
  <sheetFormatPr defaultColWidth="9.109375" defaultRowHeight="14.4" x14ac:dyDescent="0.25"/>
  <cols>
    <col min="1" max="1" width="4" style="117" customWidth="1"/>
    <col min="2" max="2" width="36" style="118" customWidth="1"/>
    <col min="3" max="3" width="14.88671875" style="118" customWidth="1"/>
    <col min="4" max="4" width="7.33203125" style="118" customWidth="1"/>
    <col min="5" max="5" width="8" style="118" customWidth="1"/>
    <col min="6" max="6" width="6.88671875" style="118" customWidth="1"/>
    <col min="7" max="8" width="6.44140625" style="118" customWidth="1"/>
    <col min="9" max="9" width="2.6640625" style="118" bestFit="1" customWidth="1"/>
    <col min="10" max="10" width="5.44140625" style="118" customWidth="1"/>
    <col min="11" max="11" width="6.109375" style="118" customWidth="1"/>
    <col min="12" max="12" width="2.6640625" style="118" bestFit="1" customWidth="1"/>
    <col min="13" max="13" width="5.5546875" style="118" customWidth="1"/>
    <col min="14" max="14" width="5.44140625" style="118" customWidth="1"/>
    <col min="15" max="15" width="2.6640625" style="118" bestFit="1" customWidth="1"/>
    <col min="16" max="17" width="6.109375" style="118" customWidth="1"/>
    <col min="18" max="18" width="2.6640625" style="118" bestFit="1" customWidth="1"/>
    <col min="19" max="19" width="4.88671875" style="118" customWidth="1"/>
    <col min="20" max="20" width="5.33203125" style="118" customWidth="1"/>
    <col min="21" max="21" width="2.6640625" style="118" bestFit="1" customWidth="1"/>
    <col min="22" max="22" width="5.6640625" style="118" customWidth="1"/>
    <col min="23" max="23" width="5.109375" style="118" customWidth="1"/>
    <col min="24" max="24" width="2.6640625" style="118" bestFit="1" customWidth="1"/>
    <col min="25" max="25" width="5.6640625" style="118" customWidth="1"/>
    <col min="26" max="26" width="5" style="118" customWidth="1"/>
    <col min="27" max="27" width="2.6640625" style="118" bestFit="1" customWidth="1"/>
    <col min="28" max="28" width="4.6640625" style="118" customWidth="1"/>
    <col min="29" max="29" width="4.5546875" style="118" customWidth="1"/>
    <col min="30" max="30" width="2.6640625" style="118" bestFit="1" customWidth="1"/>
    <col min="31" max="31" width="5" style="118" customWidth="1"/>
    <col min="32" max="32" width="5.109375" style="118" customWidth="1"/>
    <col min="33" max="33" width="2.6640625" style="118" bestFit="1" customWidth="1"/>
    <col min="34" max="34" width="5" style="118" customWidth="1"/>
    <col min="35" max="35" width="5.109375" style="118" customWidth="1"/>
    <col min="36" max="36" width="2.6640625" style="118" bestFit="1" customWidth="1"/>
    <col min="37" max="37" width="4.6640625" style="118" customWidth="1"/>
    <col min="38" max="38" width="6" style="118" customWidth="1"/>
    <col min="39" max="39" width="2.6640625" style="118" bestFit="1" customWidth="1"/>
    <col min="40" max="40" width="4.88671875" style="118" customWidth="1"/>
    <col min="41" max="41" width="5.33203125" style="118" customWidth="1"/>
    <col min="42" max="42" width="4.6640625" style="118" bestFit="1" customWidth="1"/>
    <col min="43" max="43" width="14.88671875" style="118" customWidth="1"/>
    <col min="44" max="16384" width="9.109375" style="118"/>
  </cols>
  <sheetData>
    <row r="1" spans="1:44" x14ac:dyDescent="0.25">
      <c r="AE1" s="384" t="s">
        <v>297</v>
      </c>
      <c r="AF1" s="384"/>
      <c r="AG1" s="384"/>
      <c r="AH1" s="384"/>
      <c r="AI1" s="384"/>
      <c r="AJ1" s="384"/>
      <c r="AK1" s="384"/>
      <c r="AL1" s="384"/>
      <c r="AM1" s="384"/>
    </row>
    <row r="2" spans="1:44" s="119" customFormat="1" ht="15.85" customHeight="1" x14ac:dyDescent="0.3">
      <c r="A2" s="385" t="s">
        <v>443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203"/>
      <c r="AP2" s="203"/>
    </row>
    <row r="3" spans="1:44" s="119" customFormat="1" ht="15.85" customHeight="1" x14ac:dyDescent="0.3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</row>
    <row r="4" spans="1:44" s="121" customFormat="1" ht="13.8" thickBot="1" x14ac:dyDescent="0.3">
      <c r="A4" s="120"/>
    </row>
    <row r="5" spans="1:44" s="121" customFormat="1" ht="12.7" customHeight="1" thickBot="1" x14ac:dyDescent="0.3">
      <c r="A5" s="412" t="s">
        <v>0</v>
      </c>
      <c r="B5" s="390" t="s">
        <v>296</v>
      </c>
      <c r="C5" s="390" t="s">
        <v>265</v>
      </c>
      <c r="D5" s="392" t="s">
        <v>573</v>
      </c>
      <c r="E5" s="393"/>
      <c r="F5" s="393"/>
      <c r="G5" s="396" t="s">
        <v>255</v>
      </c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7"/>
      <c r="AO5" s="397"/>
      <c r="AP5" s="397"/>
      <c r="AQ5" s="409" t="s">
        <v>295</v>
      </c>
    </row>
    <row r="6" spans="1:44" s="121" customFormat="1" ht="66.7" customHeight="1" x14ac:dyDescent="0.25">
      <c r="A6" s="413"/>
      <c r="B6" s="391"/>
      <c r="C6" s="391"/>
      <c r="D6" s="394"/>
      <c r="E6" s="395"/>
      <c r="F6" s="395"/>
      <c r="G6" s="293" t="s">
        <v>17</v>
      </c>
      <c r="H6" s="293"/>
      <c r="I6" s="293"/>
      <c r="J6" s="293" t="s">
        <v>18</v>
      </c>
      <c r="K6" s="293"/>
      <c r="L6" s="293"/>
      <c r="M6" s="293" t="s">
        <v>22</v>
      </c>
      <c r="N6" s="293"/>
      <c r="O6" s="293"/>
      <c r="P6" s="293" t="s">
        <v>24</v>
      </c>
      <c r="Q6" s="293"/>
      <c r="R6" s="293"/>
      <c r="S6" s="293" t="s">
        <v>25</v>
      </c>
      <c r="T6" s="293"/>
      <c r="U6" s="293"/>
      <c r="V6" s="293" t="s">
        <v>26</v>
      </c>
      <c r="W6" s="293"/>
      <c r="X6" s="293"/>
      <c r="Y6" s="293" t="s">
        <v>28</v>
      </c>
      <c r="Z6" s="293"/>
      <c r="AA6" s="293"/>
      <c r="AB6" s="293" t="s">
        <v>29</v>
      </c>
      <c r="AC6" s="293"/>
      <c r="AD6" s="293"/>
      <c r="AE6" s="293" t="s">
        <v>30</v>
      </c>
      <c r="AF6" s="293"/>
      <c r="AG6" s="293"/>
      <c r="AH6" s="293" t="s">
        <v>32</v>
      </c>
      <c r="AI6" s="293"/>
      <c r="AJ6" s="293"/>
      <c r="AK6" s="293" t="s">
        <v>33</v>
      </c>
      <c r="AL6" s="293"/>
      <c r="AM6" s="293"/>
      <c r="AN6" s="293" t="s">
        <v>34</v>
      </c>
      <c r="AO6" s="293"/>
      <c r="AP6" s="398"/>
      <c r="AQ6" s="410"/>
    </row>
    <row r="7" spans="1:44" s="125" customFormat="1" ht="13.8" thickBot="1" x14ac:dyDescent="0.25">
      <c r="A7" s="122"/>
      <c r="B7" s="123"/>
      <c r="C7" s="123"/>
      <c r="D7" s="124" t="s">
        <v>20</v>
      </c>
      <c r="E7" s="124" t="s">
        <v>21</v>
      </c>
      <c r="F7" s="124" t="s">
        <v>19</v>
      </c>
      <c r="G7" s="124" t="s">
        <v>20</v>
      </c>
      <c r="H7" s="124" t="s">
        <v>21</v>
      </c>
      <c r="I7" s="124" t="s">
        <v>19</v>
      </c>
      <c r="J7" s="124" t="s">
        <v>20</v>
      </c>
      <c r="K7" s="124" t="s">
        <v>21</v>
      </c>
      <c r="L7" s="124" t="s">
        <v>19</v>
      </c>
      <c r="M7" s="124" t="s">
        <v>20</v>
      </c>
      <c r="N7" s="124" t="s">
        <v>21</v>
      </c>
      <c r="O7" s="124" t="s">
        <v>19</v>
      </c>
      <c r="P7" s="124" t="s">
        <v>20</v>
      </c>
      <c r="Q7" s="124" t="s">
        <v>21</v>
      </c>
      <c r="R7" s="124" t="s">
        <v>19</v>
      </c>
      <c r="S7" s="124" t="s">
        <v>20</v>
      </c>
      <c r="T7" s="124" t="s">
        <v>21</v>
      </c>
      <c r="U7" s="124" t="s">
        <v>19</v>
      </c>
      <c r="V7" s="124" t="s">
        <v>20</v>
      </c>
      <c r="W7" s="124" t="s">
        <v>21</v>
      </c>
      <c r="X7" s="124" t="s">
        <v>19</v>
      </c>
      <c r="Y7" s="124" t="s">
        <v>20</v>
      </c>
      <c r="Z7" s="124" t="s">
        <v>21</v>
      </c>
      <c r="AA7" s="124" t="s">
        <v>19</v>
      </c>
      <c r="AB7" s="124" t="s">
        <v>20</v>
      </c>
      <c r="AC7" s="124" t="s">
        <v>21</v>
      </c>
      <c r="AD7" s="124" t="s">
        <v>19</v>
      </c>
      <c r="AE7" s="124" t="s">
        <v>20</v>
      </c>
      <c r="AF7" s="124" t="s">
        <v>21</v>
      </c>
      <c r="AG7" s="124" t="s">
        <v>19</v>
      </c>
      <c r="AH7" s="124" t="s">
        <v>20</v>
      </c>
      <c r="AI7" s="124" t="s">
        <v>21</v>
      </c>
      <c r="AJ7" s="124" t="s">
        <v>19</v>
      </c>
      <c r="AK7" s="124" t="s">
        <v>20</v>
      </c>
      <c r="AL7" s="124" t="s">
        <v>21</v>
      </c>
      <c r="AM7" s="124" t="s">
        <v>19</v>
      </c>
      <c r="AN7" s="124" t="s">
        <v>20</v>
      </c>
      <c r="AO7" s="124" t="s">
        <v>21</v>
      </c>
      <c r="AP7" s="157" t="s">
        <v>19</v>
      </c>
      <c r="AQ7" s="411"/>
    </row>
    <row r="8" spans="1:44" s="121" customFormat="1" ht="89.55" x14ac:dyDescent="0.25">
      <c r="A8" s="246" t="s">
        <v>267</v>
      </c>
      <c r="B8" s="247" t="s">
        <v>557</v>
      </c>
      <c r="C8" s="253">
        <v>65.7</v>
      </c>
      <c r="D8" s="254">
        <v>65.7</v>
      </c>
      <c r="E8" s="261">
        <f>D8</f>
        <v>65.7</v>
      </c>
      <c r="F8" s="256">
        <f>E8*100/D8</f>
        <v>100</v>
      </c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8">
        <f>D8</f>
        <v>65.7</v>
      </c>
      <c r="AO8" s="258">
        <f>E8</f>
        <v>65.7</v>
      </c>
      <c r="AP8" s="255">
        <f>AO8/AN8*100</f>
        <v>100</v>
      </c>
      <c r="AQ8" s="259"/>
    </row>
    <row r="9" spans="1:44" s="121" customFormat="1" ht="62.65" x14ac:dyDescent="0.25">
      <c r="A9" s="248" t="s">
        <v>269</v>
      </c>
      <c r="B9" s="249" t="s">
        <v>558</v>
      </c>
      <c r="C9" s="230">
        <v>15</v>
      </c>
      <c r="D9" s="267">
        <v>12</v>
      </c>
      <c r="E9" s="255">
        <f t="shared" ref="E9:E19" si="0">D9</f>
        <v>12</v>
      </c>
      <c r="F9" s="256">
        <f t="shared" ref="F9:F19" si="1">E9*100/D9</f>
        <v>100</v>
      </c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258">
        <f t="shared" ref="AN9:AN19" si="2">D9</f>
        <v>12</v>
      </c>
      <c r="AO9" s="258">
        <f t="shared" ref="AO9:AO19" si="3">E9</f>
        <v>12</v>
      </c>
      <c r="AP9" s="255">
        <f t="shared" ref="AP9:AP19" si="4">AO9/AN9*100</f>
        <v>100</v>
      </c>
      <c r="AQ9" s="158"/>
    </row>
    <row r="10" spans="1:44" s="121" customFormat="1" ht="78.3" x14ac:dyDescent="0.25">
      <c r="A10" s="248" t="s">
        <v>6</v>
      </c>
      <c r="B10" s="249" t="s">
        <v>559</v>
      </c>
      <c r="C10" s="230">
        <v>0</v>
      </c>
      <c r="D10" s="267">
        <v>11</v>
      </c>
      <c r="E10" s="255">
        <f t="shared" si="0"/>
        <v>11</v>
      </c>
      <c r="F10" s="256">
        <f t="shared" si="1"/>
        <v>100</v>
      </c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258">
        <f t="shared" si="2"/>
        <v>11</v>
      </c>
      <c r="AO10" s="258">
        <f t="shared" si="3"/>
        <v>11</v>
      </c>
      <c r="AP10" s="255">
        <f t="shared" si="4"/>
        <v>100</v>
      </c>
      <c r="AQ10" s="158"/>
    </row>
    <row r="11" spans="1:44" s="129" customFormat="1" ht="47" x14ac:dyDescent="0.3">
      <c r="A11" s="248" t="s">
        <v>7</v>
      </c>
      <c r="B11" s="250" t="s">
        <v>560</v>
      </c>
      <c r="C11" s="230">
        <v>0</v>
      </c>
      <c r="D11" s="267">
        <v>1</v>
      </c>
      <c r="E11" s="255">
        <f t="shared" si="0"/>
        <v>1</v>
      </c>
      <c r="F11" s="256">
        <f t="shared" si="1"/>
        <v>100</v>
      </c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258">
        <f t="shared" si="2"/>
        <v>1</v>
      </c>
      <c r="AO11" s="258">
        <f t="shared" si="3"/>
        <v>1</v>
      </c>
      <c r="AP11" s="255">
        <f t="shared" si="4"/>
        <v>100</v>
      </c>
      <c r="AQ11" s="158"/>
      <c r="AR11" s="128"/>
    </row>
    <row r="12" spans="1:44" s="129" customFormat="1" ht="47" x14ac:dyDescent="0.25">
      <c r="A12" s="248" t="s">
        <v>270</v>
      </c>
      <c r="B12" s="249" t="s">
        <v>561</v>
      </c>
      <c r="C12" s="230">
        <v>9</v>
      </c>
      <c r="D12" s="267">
        <v>16</v>
      </c>
      <c r="E12" s="255">
        <f t="shared" si="0"/>
        <v>16</v>
      </c>
      <c r="F12" s="256">
        <f t="shared" si="1"/>
        <v>100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258">
        <f t="shared" si="2"/>
        <v>16</v>
      </c>
      <c r="AO12" s="258">
        <f t="shared" si="3"/>
        <v>16</v>
      </c>
      <c r="AP12" s="255">
        <f t="shared" si="4"/>
        <v>100</v>
      </c>
      <c r="AQ12" s="158"/>
      <c r="AR12" s="128"/>
    </row>
    <row r="13" spans="1:44" s="131" customFormat="1" ht="70.900000000000006" customHeight="1" x14ac:dyDescent="0.25">
      <c r="A13" s="248" t="s">
        <v>16</v>
      </c>
      <c r="B13" s="249" t="s">
        <v>559</v>
      </c>
      <c r="C13" s="230">
        <v>0</v>
      </c>
      <c r="D13" s="267">
        <v>9</v>
      </c>
      <c r="E13" s="255">
        <f t="shared" si="0"/>
        <v>9</v>
      </c>
      <c r="F13" s="256">
        <f t="shared" si="1"/>
        <v>100</v>
      </c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258">
        <f t="shared" si="2"/>
        <v>9</v>
      </c>
      <c r="AO13" s="258">
        <f t="shared" si="3"/>
        <v>9</v>
      </c>
      <c r="AP13" s="255">
        <f t="shared" si="4"/>
        <v>100</v>
      </c>
      <c r="AQ13" s="158"/>
      <c r="AR13" s="130"/>
    </row>
    <row r="14" spans="1:44" s="131" customFormat="1" ht="70.900000000000006" customHeight="1" x14ac:dyDescent="0.25">
      <c r="A14" s="248" t="s">
        <v>562</v>
      </c>
      <c r="B14" s="249" t="s">
        <v>560</v>
      </c>
      <c r="C14" s="230">
        <v>0</v>
      </c>
      <c r="D14" s="267">
        <v>7</v>
      </c>
      <c r="E14" s="255">
        <f t="shared" si="0"/>
        <v>7</v>
      </c>
      <c r="F14" s="256">
        <f t="shared" si="1"/>
        <v>100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258">
        <f t="shared" si="2"/>
        <v>7</v>
      </c>
      <c r="AO14" s="258">
        <f t="shared" si="3"/>
        <v>7</v>
      </c>
      <c r="AP14" s="255">
        <f t="shared" si="4"/>
        <v>100</v>
      </c>
      <c r="AQ14" s="158"/>
      <c r="AR14" s="130"/>
    </row>
    <row r="15" spans="1:44" s="131" customFormat="1" ht="70.900000000000006" customHeight="1" x14ac:dyDescent="0.25">
      <c r="A15" s="246" t="s">
        <v>563</v>
      </c>
      <c r="B15" s="247" t="s">
        <v>564</v>
      </c>
      <c r="C15" s="230">
        <v>65.8</v>
      </c>
      <c r="D15" s="251">
        <v>66.3</v>
      </c>
      <c r="E15" s="261">
        <f t="shared" si="0"/>
        <v>66.3</v>
      </c>
      <c r="F15" s="256">
        <f t="shared" si="1"/>
        <v>100</v>
      </c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258">
        <f t="shared" si="2"/>
        <v>66.3</v>
      </c>
      <c r="AO15" s="258">
        <f t="shared" si="3"/>
        <v>66.3</v>
      </c>
      <c r="AP15" s="255">
        <f t="shared" si="4"/>
        <v>100</v>
      </c>
      <c r="AQ15" s="158"/>
      <c r="AR15" s="130"/>
    </row>
    <row r="16" spans="1:44" s="131" customFormat="1" ht="70.900000000000006" customHeight="1" x14ac:dyDescent="0.25">
      <c r="A16" s="246" t="s">
        <v>565</v>
      </c>
      <c r="B16" s="247" t="s">
        <v>566</v>
      </c>
      <c r="C16" s="230">
        <v>91.2</v>
      </c>
      <c r="D16" s="251">
        <v>91.2</v>
      </c>
      <c r="E16" s="261">
        <f t="shared" si="0"/>
        <v>91.2</v>
      </c>
      <c r="F16" s="256">
        <f t="shared" si="1"/>
        <v>100</v>
      </c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258">
        <f t="shared" si="2"/>
        <v>91.2</v>
      </c>
      <c r="AO16" s="258">
        <f t="shared" si="3"/>
        <v>91.2</v>
      </c>
      <c r="AP16" s="255">
        <f t="shared" si="4"/>
        <v>100</v>
      </c>
      <c r="AQ16" s="158"/>
      <c r="AR16" s="130"/>
    </row>
    <row r="17" spans="1:44" s="131" customFormat="1" ht="70.900000000000006" customHeight="1" x14ac:dyDescent="0.25">
      <c r="A17" s="246" t="s">
        <v>567</v>
      </c>
      <c r="B17" s="247" t="s">
        <v>568</v>
      </c>
      <c r="C17" s="230">
        <v>92</v>
      </c>
      <c r="D17" s="251">
        <v>92</v>
      </c>
      <c r="E17" s="261">
        <f t="shared" si="0"/>
        <v>92</v>
      </c>
      <c r="F17" s="256">
        <f t="shared" si="1"/>
        <v>100</v>
      </c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258">
        <f t="shared" si="2"/>
        <v>92</v>
      </c>
      <c r="AO17" s="258">
        <f t="shared" si="3"/>
        <v>92</v>
      </c>
      <c r="AP17" s="255">
        <f t="shared" si="4"/>
        <v>100</v>
      </c>
      <c r="AQ17" s="158"/>
      <c r="AR17" s="130"/>
    </row>
    <row r="18" spans="1:44" s="131" customFormat="1" ht="70.900000000000006" customHeight="1" x14ac:dyDescent="0.25">
      <c r="A18" s="246" t="s">
        <v>569</v>
      </c>
      <c r="B18" s="247" t="s">
        <v>570</v>
      </c>
      <c r="C18" s="230">
        <v>6</v>
      </c>
      <c r="D18" s="251">
        <v>8</v>
      </c>
      <c r="E18" s="255">
        <f t="shared" si="0"/>
        <v>8</v>
      </c>
      <c r="F18" s="256">
        <f t="shared" si="1"/>
        <v>100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258">
        <f t="shared" si="2"/>
        <v>8</v>
      </c>
      <c r="AO18" s="258">
        <f t="shared" si="3"/>
        <v>8</v>
      </c>
      <c r="AP18" s="255">
        <f t="shared" si="4"/>
        <v>100</v>
      </c>
      <c r="AQ18" s="158"/>
      <c r="AR18" s="130"/>
    </row>
    <row r="19" spans="1:44" s="131" customFormat="1" ht="70.900000000000006" customHeight="1" x14ac:dyDescent="0.25">
      <c r="A19" s="248" t="s">
        <v>571</v>
      </c>
      <c r="B19" s="249" t="s">
        <v>572</v>
      </c>
      <c r="C19" s="230">
        <v>0</v>
      </c>
      <c r="D19" s="252">
        <v>4</v>
      </c>
      <c r="E19" s="126">
        <f t="shared" si="0"/>
        <v>4</v>
      </c>
      <c r="F19" s="260">
        <f t="shared" si="1"/>
        <v>100</v>
      </c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204">
        <f t="shared" si="2"/>
        <v>4</v>
      </c>
      <c r="AO19" s="204">
        <f t="shared" si="3"/>
        <v>4</v>
      </c>
      <c r="AP19" s="126">
        <f t="shared" si="4"/>
        <v>100</v>
      </c>
      <c r="AQ19" s="158"/>
      <c r="AR19" s="130"/>
    </row>
    <row r="20" spans="1:44" s="131" customFormat="1" ht="70.900000000000006" customHeight="1" x14ac:dyDescent="0.25">
      <c r="A20" s="240"/>
      <c r="B20" s="241"/>
      <c r="C20" s="231"/>
      <c r="D20" s="242"/>
      <c r="E20" s="243"/>
      <c r="F20" s="244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2"/>
      <c r="AO20" s="243"/>
      <c r="AP20" s="243"/>
      <c r="AQ20" s="245"/>
      <c r="AR20" s="130"/>
    </row>
    <row r="21" spans="1:44" s="131" customFormat="1" ht="70.900000000000006" customHeight="1" x14ac:dyDescent="0.25">
      <c r="A21" s="240"/>
      <c r="B21" s="241"/>
      <c r="C21" s="231"/>
      <c r="D21" s="242"/>
      <c r="E21" s="243"/>
      <c r="F21" s="244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2"/>
      <c r="AO21" s="243"/>
      <c r="AP21" s="243"/>
      <c r="AQ21" s="245"/>
      <c r="AR21" s="130"/>
    </row>
    <row r="22" spans="1:44" s="131" customFormat="1" ht="70.900000000000006" customHeight="1" x14ac:dyDescent="0.25">
      <c r="A22" s="240"/>
      <c r="B22" s="241"/>
      <c r="C22" s="231"/>
      <c r="D22" s="242"/>
      <c r="E22" s="243"/>
      <c r="F22" s="244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2"/>
      <c r="AO22" s="243"/>
      <c r="AP22" s="243"/>
      <c r="AQ22" s="245"/>
      <c r="AR22" s="130"/>
    </row>
    <row r="23" spans="1:44" s="131" customFormat="1" ht="70.900000000000006" customHeight="1" x14ac:dyDescent="0.25">
      <c r="A23" s="240"/>
      <c r="B23" s="241"/>
      <c r="C23" s="231"/>
      <c r="D23" s="242"/>
      <c r="E23" s="243"/>
      <c r="F23" s="244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2"/>
      <c r="AO23" s="243"/>
      <c r="AP23" s="243"/>
      <c r="AQ23" s="245"/>
      <c r="AR23" s="130"/>
    </row>
    <row r="24" spans="1:44" s="131" customFormat="1" ht="70.900000000000006" customHeight="1" x14ac:dyDescent="0.25">
      <c r="A24" s="240"/>
      <c r="B24" s="241"/>
      <c r="C24" s="231"/>
      <c r="D24" s="242"/>
      <c r="E24" s="243"/>
      <c r="F24" s="244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2"/>
      <c r="AO24" s="243"/>
      <c r="AP24" s="243"/>
      <c r="AQ24" s="245"/>
      <c r="AR24" s="130"/>
    </row>
    <row r="25" spans="1:44" s="131" customFormat="1" ht="70.900000000000006" customHeight="1" x14ac:dyDescent="0.25">
      <c r="A25" s="240"/>
      <c r="B25" s="241"/>
      <c r="C25" s="231"/>
      <c r="D25" s="242"/>
      <c r="E25" s="243"/>
      <c r="F25" s="244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2"/>
      <c r="AO25" s="243"/>
      <c r="AP25" s="243"/>
      <c r="AQ25" s="245"/>
      <c r="AR25" s="130"/>
    </row>
    <row r="26" spans="1:44" s="131" customFormat="1" ht="70.900000000000006" customHeight="1" x14ac:dyDescent="0.25">
      <c r="A26" s="240"/>
      <c r="B26" s="241"/>
      <c r="C26" s="231"/>
      <c r="D26" s="242"/>
      <c r="E26" s="243"/>
      <c r="F26" s="244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2"/>
      <c r="AO26" s="243"/>
      <c r="AP26" s="243"/>
      <c r="AQ26" s="245"/>
      <c r="AR26" s="130"/>
    </row>
    <row r="27" spans="1:44" s="131" customFormat="1" ht="70.900000000000006" customHeight="1" x14ac:dyDescent="0.25">
      <c r="A27" s="240"/>
      <c r="B27" s="241"/>
      <c r="C27" s="231"/>
      <c r="D27" s="242"/>
      <c r="E27" s="243"/>
      <c r="F27" s="244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2"/>
      <c r="AO27" s="243"/>
      <c r="AP27" s="243"/>
      <c r="AQ27" s="245"/>
      <c r="AR27" s="130"/>
    </row>
    <row r="28" spans="1:44" s="131" customFormat="1" ht="70.900000000000006" customHeight="1" x14ac:dyDescent="0.25">
      <c r="A28" s="240"/>
      <c r="B28" s="241"/>
      <c r="C28" s="231"/>
      <c r="D28" s="242"/>
      <c r="E28" s="243"/>
      <c r="F28" s="244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2"/>
      <c r="AO28" s="243"/>
      <c r="AP28" s="243"/>
      <c r="AQ28" s="245"/>
      <c r="AR28" s="130"/>
    </row>
    <row r="29" spans="1:44" s="131" customFormat="1" ht="70.900000000000006" customHeight="1" x14ac:dyDescent="0.25">
      <c r="A29" s="240"/>
      <c r="B29" s="241"/>
      <c r="C29" s="231"/>
      <c r="D29" s="242"/>
      <c r="E29" s="243"/>
      <c r="F29" s="244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2"/>
      <c r="AO29" s="243"/>
      <c r="AP29" s="243"/>
      <c r="AQ29" s="245"/>
      <c r="AR29" s="130"/>
    </row>
    <row r="30" spans="1:44" s="131" customFormat="1" ht="70.900000000000006" customHeight="1" x14ac:dyDescent="0.25">
      <c r="A30" s="240"/>
      <c r="B30" s="241"/>
      <c r="C30" s="231"/>
      <c r="D30" s="242"/>
      <c r="E30" s="243"/>
      <c r="F30" s="244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2"/>
      <c r="AO30" s="243"/>
      <c r="AP30" s="243"/>
      <c r="AQ30" s="245"/>
      <c r="AR30" s="130"/>
    </row>
    <row r="31" spans="1:44" s="131" customFormat="1" ht="70.900000000000006" customHeight="1" x14ac:dyDescent="0.25">
      <c r="A31" s="240"/>
      <c r="B31" s="241"/>
      <c r="C31" s="231"/>
      <c r="D31" s="242"/>
      <c r="E31" s="243"/>
      <c r="F31" s="244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2"/>
      <c r="AO31" s="243"/>
      <c r="AP31" s="243"/>
      <c r="AQ31" s="245"/>
      <c r="AR31" s="130"/>
    </row>
    <row r="32" spans="1:44" s="131" customFormat="1" ht="70.900000000000006" customHeight="1" x14ac:dyDescent="0.25">
      <c r="A32" s="240"/>
      <c r="B32" s="241"/>
      <c r="C32" s="231"/>
      <c r="D32" s="242"/>
      <c r="E32" s="243"/>
      <c r="F32" s="244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2"/>
      <c r="AO32" s="243"/>
      <c r="AP32" s="243"/>
      <c r="AQ32" s="245"/>
      <c r="AR32" s="130"/>
    </row>
    <row r="33" spans="1:70" s="131" customFormat="1" ht="70.900000000000006" customHeight="1" x14ac:dyDescent="0.25">
      <c r="A33" s="240"/>
      <c r="B33" s="241"/>
      <c r="C33" s="231"/>
      <c r="D33" s="242"/>
      <c r="E33" s="243"/>
      <c r="F33" s="244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2"/>
      <c r="AO33" s="243"/>
      <c r="AP33" s="243"/>
      <c r="AQ33" s="245"/>
      <c r="AR33" s="130"/>
    </row>
    <row r="34" spans="1:70" s="131" customFormat="1" ht="70.900000000000006" customHeight="1" x14ac:dyDescent="0.25">
      <c r="A34" s="240"/>
      <c r="B34" s="241"/>
      <c r="C34" s="231"/>
      <c r="D34" s="242"/>
      <c r="E34" s="243"/>
      <c r="F34" s="244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2"/>
      <c r="AO34" s="243"/>
      <c r="AP34" s="243"/>
      <c r="AQ34" s="245"/>
      <c r="AR34" s="130"/>
    </row>
    <row r="35" spans="1:70" s="131" customFormat="1" ht="70.900000000000006" customHeight="1" x14ac:dyDescent="0.25">
      <c r="A35" s="240"/>
      <c r="B35" s="241"/>
      <c r="C35" s="231"/>
      <c r="D35" s="242"/>
      <c r="E35" s="243"/>
      <c r="F35" s="244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2"/>
      <c r="AO35" s="243"/>
      <c r="AP35" s="243"/>
      <c r="AQ35" s="245"/>
      <c r="AR35" s="130"/>
    </row>
    <row r="36" spans="1:70" s="131" customFormat="1" ht="15.65" x14ac:dyDescent="0.3">
      <c r="A36" s="127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30"/>
    </row>
    <row r="37" spans="1:70" s="131" customFormat="1" ht="15.65" x14ac:dyDescent="0.3">
      <c r="A37" s="127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30"/>
    </row>
    <row r="38" spans="1:70" s="110" customFormat="1" ht="75" customHeight="1" x14ac:dyDescent="0.3">
      <c r="A38" s="404" t="s">
        <v>440</v>
      </c>
      <c r="B38" s="404"/>
      <c r="C38" s="404"/>
      <c r="D38" s="404"/>
      <c r="E38" s="404"/>
      <c r="F38" s="404"/>
      <c r="G38" s="404"/>
      <c r="H38" s="404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</row>
    <row r="39" spans="1:70" s="110" customFormat="1" ht="15.65" x14ac:dyDescent="0.3">
      <c r="A39" s="132"/>
      <c r="B39" s="131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5"/>
      <c r="AS39" s="135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5"/>
      <c r="BJ39" s="135"/>
      <c r="BK39" s="135"/>
      <c r="BL39" s="138"/>
      <c r="BM39" s="138"/>
      <c r="BN39" s="138"/>
    </row>
    <row r="40" spans="1:70" s="121" customFormat="1" ht="15.65" x14ac:dyDescent="0.25">
      <c r="A40" s="132"/>
      <c r="B40" s="131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</row>
    <row r="41" spans="1:70" ht="41.35" customHeight="1" x14ac:dyDescent="0.3">
      <c r="A41" s="405" t="s">
        <v>442</v>
      </c>
      <c r="B41" s="405"/>
      <c r="C41" s="405"/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</row>
    <row r="42" spans="1:70" ht="15.65" x14ac:dyDescent="0.3">
      <c r="A42" s="134"/>
      <c r="B42" s="135"/>
      <c r="C42" s="135"/>
      <c r="D42" s="136"/>
      <c r="E42" s="136"/>
      <c r="F42" s="136"/>
      <c r="G42" s="137"/>
      <c r="H42" s="137"/>
      <c r="I42" s="137"/>
      <c r="J42" s="137"/>
      <c r="K42" s="137"/>
      <c r="L42" s="137"/>
      <c r="M42" s="137"/>
      <c r="N42" s="137"/>
      <c r="O42" s="137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</row>
    <row r="43" spans="1:70" x14ac:dyDescent="0.25">
      <c r="A43" s="11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</row>
  </sheetData>
  <mergeCells count="22"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41:P41"/>
    <mergeCell ref="AQ5:AQ7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38:H38"/>
  </mergeCells>
  <pageMargins left="0.7" right="0.7" top="0.75" bottom="0.75" header="0.3" footer="0.3"/>
  <pageSetup paperSize="9" scale="3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topLeftCell="A16" zoomScale="95" zoomScaleNormal="95" workbookViewId="0">
      <selection activeCell="C15" sqref="C15"/>
    </sheetView>
  </sheetViews>
  <sheetFormatPr defaultRowHeight="15.05" x14ac:dyDescent="0.3"/>
  <cols>
    <col min="1" max="1" width="4.33203125" style="142" customWidth="1"/>
    <col min="2" max="2" width="36.88671875" style="142" customWidth="1"/>
    <col min="3" max="3" width="98.33203125" style="142" customWidth="1"/>
    <col min="4" max="256" width="8.88671875" style="142"/>
    <col min="257" max="257" width="4.33203125" style="142" customWidth="1"/>
    <col min="258" max="258" width="35.6640625" style="142" customWidth="1"/>
    <col min="259" max="259" width="40.5546875" style="142" customWidth="1"/>
    <col min="260" max="512" width="8.88671875" style="142"/>
    <col min="513" max="513" width="4.33203125" style="142" customWidth="1"/>
    <col min="514" max="514" width="35.6640625" style="142" customWidth="1"/>
    <col min="515" max="515" width="40.5546875" style="142" customWidth="1"/>
    <col min="516" max="768" width="8.88671875" style="142"/>
    <col min="769" max="769" width="4.33203125" style="142" customWidth="1"/>
    <col min="770" max="770" width="35.6640625" style="142" customWidth="1"/>
    <col min="771" max="771" width="40.5546875" style="142" customWidth="1"/>
    <col min="772" max="1024" width="8.88671875" style="142"/>
    <col min="1025" max="1025" width="4.33203125" style="142" customWidth="1"/>
    <col min="1026" max="1026" width="35.6640625" style="142" customWidth="1"/>
    <col min="1027" max="1027" width="40.5546875" style="142" customWidth="1"/>
    <col min="1028" max="1280" width="8.88671875" style="142"/>
    <col min="1281" max="1281" width="4.33203125" style="142" customWidth="1"/>
    <col min="1282" max="1282" width="35.6640625" style="142" customWidth="1"/>
    <col min="1283" max="1283" width="40.5546875" style="142" customWidth="1"/>
    <col min="1284" max="1536" width="8.88671875" style="142"/>
    <col min="1537" max="1537" width="4.33203125" style="142" customWidth="1"/>
    <col min="1538" max="1538" width="35.6640625" style="142" customWidth="1"/>
    <col min="1539" max="1539" width="40.5546875" style="142" customWidth="1"/>
    <col min="1540" max="1792" width="8.88671875" style="142"/>
    <col min="1793" max="1793" width="4.33203125" style="142" customWidth="1"/>
    <col min="1794" max="1794" width="35.6640625" style="142" customWidth="1"/>
    <col min="1795" max="1795" width="40.5546875" style="142" customWidth="1"/>
    <col min="1796" max="2048" width="8.88671875" style="142"/>
    <col min="2049" max="2049" width="4.33203125" style="142" customWidth="1"/>
    <col min="2050" max="2050" width="35.6640625" style="142" customWidth="1"/>
    <col min="2051" max="2051" width="40.5546875" style="142" customWidth="1"/>
    <col min="2052" max="2304" width="8.88671875" style="142"/>
    <col min="2305" max="2305" width="4.33203125" style="142" customWidth="1"/>
    <col min="2306" max="2306" width="35.6640625" style="142" customWidth="1"/>
    <col min="2307" max="2307" width="40.5546875" style="142" customWidth="1"/>
    <col min="2308" max="2560" width="8.88671875" style="142"/>
    <col min="2561" max="2561" width="4.33203125" style="142" customWidth="1"/>
    <col min="2562" max="2562" width="35.6640625" style="142" customWidth="1"/>
    <col min="2563" max="2563" width="40.5546875" style="142" customWidth="1"/>
    <col min="2564" max="2816" width="8.88671875" style="142"/>
    <col min="2817" max="2817" width="4.33203125" style="142" customWidth="1"/>
    <col min="2818" max="2818" width="35.6640625" style="142" customWidth="1"/>
    <col min="2819" max="2819" width="40.5546875" style="142" customWidth="1"/>
    <col min="2820" max="3072" width="8.88671875" style="142"/>
    <col min="3073" max="3073" width="4.33203125" style="142" customWidth="1"/>
    <col min="3074" max="3074" width="35.6640625" style="142" customWidth="1"/>
    <col min="3075" max="3075" width="40.5546875" style="142" customWidth="1"/>
    <col min="3076" max="3328" width="8.88671875" style="142"/>
    <col min="3329" max="3329" width="4.33203125" style="142" customWidth="1"/>
    <col min="3330" max="3330" width="35.6640625" style="142" customWidth="1"/>
    <col min="3331" max="3331" width="40.5546875" style="142" customWidth="1"/>
    <col min="3332" max="3584" width="8.88671875" style="142"/>
    <col min="3585" max="3585" width="4.33203125" style="142" customWidth="1"/>
    <col min="3586" max="3586" width="35.6640625" style="142" customWidth="1"/>
    <col min="3587" max="3587" width="40.5546875" style="142" customWidth="1"/>
    <col min="3588" max="3840" width="8.88671875" style="142"/>
    <col min="3841" max="3841" width="4.33203125" style="142" customWidth="1"/>
    <col min="3842" max="3842" width="35.6640625" style="142" customWidth="1"/>
    <col min="3843" max="3843" width="40.5546875" style="142" customWidth="1"/>
    <col min="3844" max="4096" width="8.88671875" style="142"/>
    <col min="4097" max="4097" width="4.33203125" style="142" customWidth="1"/>
    <col min="4098" max="4098" width="35.6640625" style="142" customWidth="1"/>
    <col min="4099" max="4099" width="40.5546875" style="142" customWidth="1"/>
    <col min="4100" max="4352" width="8.88671875" style="142"/>
    <col min="4353" max="4353" width="4.33203125" style="142" customWidth="1"/>
    <col min="4354" max="4354" width="35.6640625" style="142" customWidth="1"/>
    <col min="4355" max="4355" width="40.5546875" style="142" customWidth="1"/>
    <col min="4356" max="4608" width="8.88671875" style="142"/>
    <col min="4609" max="4609" width="4.33203125" style="142" customWidth="1"/>
    <col min="4610" max="4610" width="35.6640625" style="142" customWidth="1"/>
    <col min="4611" max="4611" width="40.5546875" style="142" customWidth="1"/>
    <col min="4612" max="4864" width="8.88671875" style="142"/>
    <col min="4865" max="4865" width="4.33203125" style="142" customWidth="1"/>
    <col min="4866" max="4866" width="35.6640625" style="142" customWidth="1"/>
    <col min="4867" max="4867" width="40.5546875" style="142" customWidth="1"/>
    <col min="4868" max="5120" width="8.88671875" style="142"/>
    <col min="5121" max="5121" width="4.33203125" style="142" customWidth="1"/>
    <col min="5122" max="5122" width="35.6640625" style="142" customWidth="1"/>
    <col min="5123" max="5123" width="40.5546875" style="142" customWidth="1"/>
    <col min="5124" max="5376" width="8.88671875" style="142"/>
    <col min="5377" max="5377" width="4.33203125" style="142" customWidth="1"/>
    <col min="5378" max="5378" width="35.6640625" style="142" customWidth="1"/>
    <col min="5379" max="5379" width="40.5546875" style="142" customWidth="1"/>
    <col min="5380" max="5632" width="8.88671875" style="142"/>
    <col min="5633" max="5633" width="4.33203125" style="142" customWidth="1"/>
    <col min="5634" max="5634" width="35.6640625" style="142" customWidth="1"/>
    <col min="5635" max="5635" width="40.5546875" style="142" customWidth="1"/>
    <col min="5636" max="5888" width="8.88671875" style="142"/>
    <col min="5889" max="5889" width="4.33203125" style="142" customWidth="1"/>
    <col min="5890" max="5890" width="35.6640625" style="142" customWidth="1"/>
    <col min="5891" max="5891" width="40.5546875" style="142" customWidth="1"/>
    <col min="5892" max="6144" width="8.88671875" style="142"/>
    <col min="6145" max="6145" width="4.33203125" style="142" customWidth="1"/>
    <col min="6146" max="6146" width="35.6640625" style="142" customWidth="1"/>
    <col min="6147" max="6147" width="40.5546875" style="142" customWidth="1"/>
    <col min="6148" max="6400" width="8.88671875" style="142"/>
    <col min="6401" max="6401" width="4.33203125" style="142" customWidth="1"/>
    <col min="6402" max="6402" width="35.6640625" style="142" customWidth="1"/>
    <col min="6403" max="6403" width="40.5546875" style="142" customWidth="1"/>
    <col min="6404" max="6656" width="8.88671875" style="142"/>
    <col min="6657" max="6657" width="4.33203125" style="142" customWidth="1"/>
    <col min="6658" max="6658" width="35.6640625" style="142" customWidth="1"/>
    <col min="6659" max="6659" width="40.5546875" style="142" customWidth="1"/>
    <col min="6660" max="6912" width="8.88671875" style="142"/>
    <col min="6913" max="6913" width="4.33203125" style="142" customWidth="1"/>
    <col min="6914" max="6914" width="35.6640625" style="142" customWidth="1"/>
    <col min="6915" max="6915" width="40.5546875" style="142" customWidth="1"/>
    <col min="6916" max="7168" width="8.88671875" style="142"/>
    <col min="7169" max="7169" width="4.33203125" style="142" customWidth="1"/>
    <col min="7170" max="7170" width="35.6640625" style="142" customWidth="1"/>
    <col min="7171" max="7171" width="40.5546875" style="142" customWidth="1"/>
    <col min="7172" max="7424" width="8.88671875" style="142"/>
    <col min="7425" max="7425" width="4.33203125" style="142" customWidth="1"/>
    <col min="7426" max="7426" width="35.6640625" style="142" customWidth="1"/>
    <col min="7427" max="7427" width="40.5546875" style="142" customWidth="1"/>
    <col min="7428" max="7680" width="8.88671875" style="142"/>
    <col min="7681" max="7681" width="4.33203125" style="142" customWidth="1"/>
    <col min="7682" max="7682" width="35.6640625" style="142" customWidth="1"/>
    <col min="7683" max="7683" width="40.5546875" style="142" customWidth="1"/>
    <col min="7684" max="7936" width="8.88671875" style="142"/>
    <col min="7937" max="7937" width="4.33203125" style="142" customWidth="1"/>
    <col min="7938" max="7938" width="35.6640625" style="142" customWidth="1"/>
    <col min="7939" max="7939" width="40.5546875" style="142" customWidth="1"/>
    <col min="7940" max="8192" width="8.88671875" style="142"/>
    <col min="8193" max="8193" width="4.33203125" style="142" customWidth="1"/>
    <col min="8194" max="8194" width="35.6640625" style="142" customWidth="1"/>
    <col min="8195" max="8195" width="40.5546875" style="142" customWidth="1"/>
    <col min="8196" max="8448" width="8.88671875" style="142"/>
    <col min="8449" max="8449" width="4.33203125" style="142" customWidth="1"/>
    <col min="8450" max="8450" width="35.6640625" style="142" customWidth="1"/>
    <col min="8451" max="8451" width="40.5546875" style="142" customWidth="1"/>
    <col min="8452" max="8704" width="8.88671875" style="142"/>
    <col min="8705" max="8705" width="4.33203125" style="142" customWidth="1"/>
    <col min="8706" max="8706" width="35.6640625" style="142" customWidth="1"/>
    <col min="8707" max="8707" width="40.5546875" style="142" customWidth="1"/>
    <col min="8708" max="8960" width="8.88671875" style="142"/>
    <col min="8961" max="8961" width="4.33203125" style="142" customWidth="1"/>
    <col min="8962" max="8962" width="35.6640625" style="142" customWidth="1"/>
    <col min="8963" max="8963" width="40.5546875" style="142" customWidth="1"/>
    <col min="8964" max="9216" width="8.88671875" style="142"/>
    <col min="9217" max="9217" width="4.33203125" style="142" customWidth="1"/>
    <col min="9218" max="9218" width="35.6640625" style="142" customWidth="1"/>
    <col min="9219" max="9219" width="40.5546875" style="142" customWidth="1"/>
    <col min="9220" max="9472" width="8.88671875" style="142"/>
    <col min="9473" max="9473" width="4.33203125" style="142" customWidth="1"/>
    <col min="9474" max="9474" width="35.6640625" style="142" customWidth="1"/>
    <col min="9475" max="9475" width="40.5546875" style="142" customWidth="1"/>
    <col min="9476" max="9728" width="8.88671875" style="142"/>
    <col min="9729" max="9729" width="4.33203125" style="142" customWidth="1"/>
    <col min="9730" max="9730" width="35.6640625" style="142" customWidth="1"/>
    <col min="9731" max="9731" width="40.5546875" style="142" customWidth="1"/>
    <col min="9732" max="9984" width="8.88671875" style="142"/>
    <col min="9985" max="9985" width="4.33203125" style="142" customWidth="1"/>
    <col min="9986" max="9986" width="35.6640625" style="142" customWidth="1"/>
    <col min="9987" max="9987" width="40.5546875" style="142" customWidth="1"/>
    <col min="9988" max="10240" width="8.88671875" style="142"/>
    <col min="10241" max="10241" width="4.33203125" style="142" customWidth="1"/>
    <col min="10242" max="10242" width="35.6640625" style="142" customWidth="1"/>
    <col min="10243" max="10243" width="40.5546875" style="142" customWidth="1"/>
    <col min="10244" max="10496" width="8.88671875" style="142"/>
    <col min="10497" max="10497" width="4.33203125" style="142" customWidth="1"/>
    <col min="10498" max="10498" width="35.6640625" style="142" customWidth="1"/>
    <col min="10499" max="10499" width="40.5546875" style="142" customWidth="1"/>
    <col min="10500" max="10752" width="8.88671875" style="142"/>
    <col min="10753" max="10753" width="4.33203125" style="142" customWidth="1"/>
    <col min="10754" max="10754" width="35.6640625" style="142" customWidth="1"/>
    <col min="10755" max="10755" width="40.5546875" style="142" customWidth="1"/>
    <col min="10756" max="11008" width="8.88671875" style="142"/>
    <col min="11009" max="11009" width="4.33203125" style="142" customWidth="1"/>
    <col min="11010" max="11010" width="35.6640625" style="142" customWidth="1"/>
    <col min="11011" max="11011" width="40.5546875" style="142" customWidth="1"/>
    <col min="11012" max="11264" width="8.88671875" style="142"/>
    <col min="11265" max="11265" width="4.33203125" style="142" customWidth="1"/>
    <col min="11266" max="11266" width="35.6640625" style="142" customWidth="1"/>
    <col min="11267" max="11267" width="40.5546875" style="142" customWidth="1"/>
    <col min="11268" max="11520" width="8.88671875" style="142"/>
    <col min="11521" max="11521" width="4.33203125" style="142" customWidth="1"/>
    <col min="11522" max="11522" width="35.6640625" style="142" customWidth="1"/>
    <col min="11523" max="11523" width="40.5546875" style="142" customWidth="1"/>
    <col min="11524" max="11776" width="8.88671875" style="142"/>
    <col min="11777" max="11777" width="4.33203125" style="142" customWidth="1"/>
    <col min="11778" max="11778" width="35.6640625" style="142" customWidth="1"/>
    <col min="11779" max="11779" width="40.5546875" style="142" customWidth="1"/>
    <col min="11780" max="12032" width="8.88671875" style="142"/>
    <col min="12033" max="12033" width="4.33203125" style="142" customWidth="1"/>
    <col min="12034" max="12034" width="35.6640625" style="142" customWidth="1"/>
    <col min="12035" max="12035" width="40.5546875" style="142" customWidth="1"/>
    <col min="12036" max="12288" width="8.88671875" style="142"/>
    <col min="12289" max="12289" width="4.33203125" style="142" customWidth="1"/>
    <col min="12290" max="12290" width="35.6640625" style="142" customWidth="1"/>
    <col min="12291" max="12291" width="40.5546875" style="142" customWidth="1"/>
    <col min="12292" max="12544" width="8.88671875" style="142"/>
    <col min="12545" max="12545" width="4.33203125" style="142" customWidth="1"/>
    <col min="12546" max="12546" width="35.6640625" style="142" customWidth="1"/>
    <col min="12547" max="12547" width="40.5546875" style="142" customWidth="1"/>
    <col min="12548" max="12800" width="8.88671875" style="142"/>
    <col min="12801" max="12801" width="4.33203125" style="142" customWidth="1"/>
    <col min="12802" max="12802" width="35.6640625" style="142" customWidth="1"/>
    <col min="12803" max="12803" width="40.5546875" style="142" customWidth="1"/>
    <col min="12804" max="13056" width="8.88671875" style="142"/>
    <col min="13057" max="13057" width="4.33203125" style="142" customWidth="1"/>
    <col min="13058" max="13058" width="35.6640625" style="142" customWidth="1"/>
    <col min="13059" max="13059" width="40.5546875" style="142" customWidth="1"/>
    <col min="13060" max="13312" width="8.88671875" style="142"/>
    <col min="13313" max="13313" width="4.33203125" style="142" customWidth="1"/>
    <col min="13314" max="13314" width="35.6640625" style="142" customWidth="1"/>
    <col min="13315" max="13315" width="40.5546875" style="142" customWidth="1"/>
    <col min="13316" max="13568" width="8.88671875" style="142"/>
    <col min="13569" max="13569" width="4.33203125" style="142" customWidth="1"/>
    <col min="13570" max="13570" width="35.6640625" style="142" customWidth="1"/>
    <col min="13571" max="13571" width="40.5546875" style="142" customWidth="1"/>
    <col min="13572" max="13824" width="8.88671875" style="142"/>
    <col min="13825" max="13825" width="4.33203125" style="142" customWidth="1"/>
    <col min="13826" max="13826" width="35.6640625" style="142" customWidth="1"/>
    <col min="13827" max="13827" width="40.5546875" style="142" customWidth="1"/>
    <col min="13828" max="14080" width="8.88671875" style="142"/>
    <col min="14081" max="14081" width="4.33203125" style="142" customWidth="1"/>
    <col min="14082" max="14082" width="35.6640625" style="142" customWidth="1"/>
    <col min="14083" max="14083" width="40.5546875" style="142" customWidth="1"/>
    <col min="14084" max="14336" width="8.88671875" style="142"/>
    <col min="14337" max="14337" width="4.33203125" style="142" customWidth="1"/>
    <col min="14338" max="14338" width="35.6640625" style="142" customWidth="1"/>
    <col min="14339" max="14339" width="40.5546875" style="142" customWidth="1"/>
    <col min="14340" max="14592" width="8.88671875" style="142"/>
    <col min="14593" max="14593" width="4.33203125" style="142" customWidth="1"/>
    <col min="14594" max="14594" width="35.6640625" style="142" customWidth="1"/>
    <col min="14595" max="14595" width="40.5546875" style="142" customWidth="1"/>
    <col min="14596" max="14848" width="8.88671875" style="142"/>
    <col min="14849" max="14849" width="4.33203125" style="142" customWidth="1"/>
    <col min="14850" max="14850" width="35.6640625" style="142" customWidth="1"/>
    <col min="14851" max="14851" width="40.5546875" style="142" customWidth="1"/>
    <col min="14852" max="15104" width="8.88671875" style="142"/>
    <col min="15105" max="15105" width="4.33203125" style="142" customWidth="1"/>
    <col min="15106" max="15106" width="35.6640625" style="142" customWidth="1"/>
    <col min="15107" max="15107" width="40.5546875" style="142" customWidth="1"/>
    <col min="15108" max="15360" width="8.88671875" style="142"/>
    <col min="15361" max="15361" width="4.33203125" style="142" customWidth="1"/>
    <col min="15362" max="15362" width="35.6640625" style="142" customWidth="1"/>
    <col min="15363" max="15363" width="40.5546875" style="142" customWidth="1"/>
    <col min="15364" max="15616" width="8.88671875" style="142"/>
    <col min="15617" max="15617" width="4.33203125" style="142" customWidth="1"/>
    <col min="15618" max="15618" width="35.6640625" style="142" customWidth="1"/>
    <col min="15619" max="15619" width="40.5546875" style="142" customWidth="1"/>
    <col min="15620" max="15872" width="8.88671875" style="142"/>
    <col min="15873" max="15873" width="4.33203125" style="142" customWidth="1"/>
    <col min="15874" max="15874" width="35.6640625" style="142" customWidth="1"/>
    <col min="15875" max="15875" width="40.5546875" style="142" customWidth="1"/>
    <col min="15876" max="16128" width="8.88671875" style="142"/>
    <col min="16129" max="16129" width="4.33203125" style="142" customWidth="1"/>
    <col min="16130" max="16130" width="35.6640625" style="142" customWidth="1"/>
    <col min="16131" max="16131" width="40.5546875" style="142" customWidth="1"/>
    <col min="16132" max="16384" width="8.88671875" style="142"/>
  </cols>
  <sheetData>
    <row r="1" spans="1:11" ht="22.55" customHeight="1" x14ac:dyDescent="0.3">
      <c r="A1" s="139"/>
      <c r="B1" s="140"/>
      <c r="C1" s="141" t="s">
        <v>260</v>
      </c>
      <c r="D1" s="140"/>
      <c r="E1" s="140"/>
      <c r="F1" s="140"/>
      <c r="G1" s="140"/>
      <c r="H1" s="140"/>
      <c r="I1" s="140"/>
      <c r="J1" s="140"/>
      <c r="K1" s="140"/>
    </row>
    <row r="2" spans="1:11" ht="44.45" customHeight="1" x14ac:dyDescent="0.3">
      <c r="A2" s="416" t="s">
        <v>445</v>
      </c>
      <c r="B2" s="416"/>
      <c r="C2" s="416"/>
      <c r="D2" s="143"/>
      <c r="E2" s="143"/>
      <c r="F2" s="143"/>
      <c r="G2" s="143"/>
      <c r="H2" s="143"/>
      <c r="I2" s="143"/>
      <c r="J2" s="143"/>
      <c r="K2" s="143"/>
    </row>
    <row r="3" spans="1:11" s="145" customFormat="1" ht="216" customHeight="1" x14ac:dyDescent="0.3">
      <c r="A3" s="146" t="s">
        <v>267</v>
      </c>
      <c r="B3" s="201" t="s">
        <v>277</v>
      </c>
      <c r="C3" s="201" t="s">
        <v>541</v>
      </c>
      <c r="D3" s="144"/>
      <c r="E3" s="144"/>
      <c r="F3" s="144"/>
      <c r="G3" s="144"/>
      <c r="H3" s="144"/>
      <c r="I3" s="144"/>
      <c r="J3" s="144"/>
      <c r="K3" s="144"/>
    </row>
    <row r="4" spans="1:11" s="145" customFormat="1" ht="26.3" x14ac:dyDescent="0.3">
      <c r="A4" s="146" t="s">
        <v>269</v>
      </c>
      <c r="B4" s="201" t="s">
        <v>279</v>
      </c>
      <c r="C4" s="201"/>
      <c r="D4" s="144"/>
      <c r="E4" s="144"/>
      <c r="F4" s="144"/>
      <c r="G4" s="144"/>
      <c r="H4" s="144"/>
      <c r="I4" s="144"/>
      <c r="J4" s="144"/>
      <c r="K4" s="144"/>
    </row>
    <row r="5" spans="1:11" s="148" customFormat="1" ht="47.3" customHeight="1" x14ac:dyDescent="0.25">
      <c r="A5" s="146" t="s">
        <v>6</v>
      </c>
      <c r="B5" s="201" t="s">
        <v>432</v>
      </c>
      <c r="C5" s="215" t="s">
        <v>450</v>
      </c>
      <c r="D5" s="147"/>
      <c r="E5" s="147"/>
      <c r="F5" s="147"/>
      <c r="G5" s="147"/>
      <c r="H5" s="147"/>
      <c r="I5" s="147"/>
      <c r="J5" s="147"/>
      <c r="K5" s="147"/>
    </row>
    <row r="6" spans="1:11" s="148" customFormat="1" ht="42.75" customHeight="1" x14ac:dyDescent="0.25">
      <c r="A6" s="146" t="s">
        <v>7</v>
      </c>
      <c r="B6" s="205" t="s">
        <v>432</v>
      </c>
      <c r="C6" s="215" t="s">
        <v>451</v>
      </c>
      <c r="D6" s="147"/>
      <c r="E6" s="147"/>
      <c r="F6" s="147"/>
      <c r="G6" s="147"/>
      <c r="H6" s="147"/>
      <c r="I6" s="147"/>
      <c r="J6" s="147"/>
      <c r="K6" s="147"/>
    </row>
    <row r="7" spans="1:11" s="148" customFormat="1" ht="42.75" customHeight="1" x14ac:dyDescent="0.25">
      <c r="A7" s="146" t="s">
        <v>8</v>
      </c>
      <c r="B7" s="207" t="s">
        <v>432</v>
      </c>
      <c r="C7" s="215" t="s">
        <v>483</v>
      </c>
      <c r="D7" s="147"/>
      <c r="E7" s="147"/>
      <c r="F7" s="147"/>
      <c r="G7" s="147"/>
      <c r="H7" s="147"/>
      <c r="I7" s="147"/>
      <c r="J7" s="147"/>
      <c r="K7" s="147"/>
    </row>
    <row r="8" spans="1:11" s="148" customFormat="1" ht="45.1" customHeight="1" x14ac:dyDescent="0.25">
      <c r="A8" s="146" t="s">
        <v>14</v>
      </c>
      <c r="B8" s="213" t="s">
        <v>432</v>
      </c>
      <c r="C8" s="215" t="s">
        <v>548</v>
      </c>
      <c r="D8" s="147"/>
      <c r="E8" s="147"/>
      <c r="F8" s="147"/>
      <c r="G8" s="147"/>
      <c r="H8" s="147"/>
      <c r="I8" s="147"/>
      <c r="J8" s="147"/>
      <c r="K8" s="147"/>
    </row>
    <row r="9" spans="1:11" s="148" customFormat="1" ht="39.799999999999997" customHeight="1" x14ac:dyDescent="0.25">
      <c r="A9" s="146" t="s">
        <v>15</v>
      </c>
      <c r="B9" s="213" t="s">
        <v>432</v>
      </c>
      <c r="C9" s="215" t="s">
        <v>521</v>
      </c>
      <c r="D9" s="147"/>
      <c r="E9" s="147"/>
      <c r="F9" s="147"/>
      <c r="G9" s="147"/>
      <c r="H9" s="147"/>
      <c r="I9" s="147"/>
      <c r="J9" s="147"/>
      <c r="K9" s="147"/>
    </row>
    <row r="10" spans="1:11" s="148" customFormat="1" ht="39.799999999999997" customHeight="1" x14ac:dyDescent="0.25">
      <c r="A10" s="146" t="s">
        <v>522</v>
      </c>
      <c r="B10" s="213" t="s">
        <v>432</v>
      </c>
      <c r="C10" s="215" t="s">
        <v>523</v>
      </c>
      <c r="D10" s="147"/>
      <c r="E10" s="147"/>
      <c r="F10" s="147"/>
      <c r="G10" s="147"/>
      <c r="H10" s="147"/>
      <c r="I10" s="147"/>
      <c r="J10" s="147"/>
      <c r="K10" s="147"/>
    </row>
    <row r="11" spans="1:11" s="148" customFormat="1" ht="39.799999999999997" customHeight="1" x14ac:dyDescent="0.25">
      <c r="A11" s="146" t="s">
        <v>524</v>
      </c>
      <c r="B11" s="213" t="s">
        <v>432</v>
      </c>
      <c r="C11" s="215" t="s">
        <v>525</v>
      </c>
      <c r="D11" s="147"/>
      <c r="E11" s="147"/>
      <c r="F11" s="147"/>
      <c r="G11" s="147"/>
      <c r="H11" s="147"/>
      <c r="I11" s="147"/>
      <c r="J11" s="147"/>
      <c r="K11" s="147"/>
    </row>
    <row r="12" spans="1:11" s="148" customFormat="1" ht="39.799999999999997" customHeight="1" x14ac:dyDescent="0.25">
      <c r="A12" s="146" t="s">
        <v>526</v>
      </c>
      <c r="B12" s="213" t="s">
        <v>432</v>
      </c>
      <c r="C12" s="215" t="s">
        <v>528</v>
      </c>
      <c r="D12" s="147"/>
      <c r="E12" s="147"/>
      <c r="F12" s="147"/>
      <c r="G12" s="147"/>
      <c r="H12" s="147"/>
      <c r="I12" s="147"/>
      <c r="J12" s="147"/>
      <c r="K12" s="147"/>
    </row>
    <row r="13" spans="1:11" s="148" customFormat="1" ht="39.799999999999997" customHeight="1" x14ac:dyDescent="0.25">
      <c r="A13" s="146" t="s">
        <v>529</v>
      </c>
      <c r="B13" s="214" t="s">
        <v>432</v>
      </c>
      <c r="C13" s="215" t="s">
        <v>549</v>
      </c>
      <c r="D13" s="147"/>
      <c r="E13" s="147"/>
      <c r="F13" s="147"/>
      <c r="G13" s="147"/>
      <c r="H13" s="147"/>
      <c r="I13" s="147"/>
      <c r="J13" s="147"/>
      <c r="K13" s="147"/>
    </row>
    <row r="14" spans="1:11" s="148" customFormat="1" ht="39.799999999999997" customHeight="1" x14ac:dyDescent="0.25">
      <c r="A14" s="146"/>
      <c r="B14" s="220" t="s">
        <v>432</v>
      </c>
      <c r="C14" s="215" t="s">
        <v>551</v>
      </c>
      <c r="D14" s="147"/>
      <c r="E14" s="147"/>
      <c r="F14" s="147"/>
      <c r="G14" s="147"/>
      <c r="H14" s="147"/>
      <c r="I14" s="147"/>
      <c r="J14" s="147"/>
      <c r="K14" s="147"/>
    </row>
    <row r="15" spans="1:11" s="148" customFormat="1" ht="39.799999999999997" customHeight="1" x14ac:dyDescent="0.25">
      <c r="A15" s="146"/>
      <c r="B15" s="220" t="s">
        <v>432</v>
      </c>
      <c r="C15" s="215" t="s">
        <v>552</v>
      </c>
      <c r="D15" s="147"/>
      <c r="E15" s="147"/>
      <c r="F15" s="147"/>
      <c r="G15" s="147"/>
      <c r="H15" s="147"/>
      <c r="I15" s="147"/>
      <c r="J15" s="147"/>
      <c r="K15" s="147"/>
    </row>
    <row r="16" spans="1:11" s="148" customFormat="1" ht="39.799999999999997" customHeight="1" x14ac:dyDescent="0.25">
      <c r="A16" s="146"/>
      <c r="B16" s="220" t="s">
        <v>432</v>
      </c>
      <c r="C16" s="215" t="s">
        <v>550</v>
      </c>
      <c r="D16" s="147"/>
      <c r="E16" s="147"/>
      <c r="F16" s="147"/>
      <c r="G16" s="147"/>
      <c r="H16" s="147"/>
      <c r="I16" s="147"/>
      <c r="J16" s="147"/>
      <c r="K16" s="147"/>
    </row>
    <row r="17" spans="1:47" ht="35.25" customHeight="1" x14ac:dyDescent="0.3">
      <c r="A17" s="221" t="s">
        <v>543</v>
      </c>
      <c r="B17" s="201" t="s">
        <v>542</v>
      </c>
      <c r="C17" s="201" t="s">
        <v>544</v>
      </c>
      <c r="D17" s="147"/>
      <c r="E17" s="147"/>
      <c r="F17" s="147"/>
      <c r="G17" s="147"/>
      <c r="H17" s="147"/>
      <c r="I17" s="147"/>
      <c r="J17" s="147"/>
      <c r="K17" s="147"/>
    </row>
    <row r="18" spans="1:47" ht="48.7" customHeight="1" x14ac:dyDescent="0.3">
      <c r="A18" s="221" t="s">
        <v>545</v>
      </c>
      <c r="B18" s="219" t="s">
        <v>432</v>
      </c>
      <c r="C18" s="219" t="s">
        <v>546</v>
      </c>
      <c r="D18" s="147"/>
      <c r="E18" s="147"/>
      <c r="F18" s="147"/>
      <c r="G18" s="147"/>
      <c r="H18" s="147"/>
      <c r="I18" s="147"/>
      <c r="J18" s="147"/>
      <c r="K18" s="147"/>
    </row>
    <row r="19" spans="1:47" s="145" customFormat="1" ht="52.6" x14ac:dyDescent="0.3">
      <c r="A19" s="156" t="s">
        <v>270</v>
      </c>
      <c r="B19" s="201" t="s">
        <v>280</v>
      </c>
      <c r="C19" s="201"/>
      <c r="D19" s="144"/>
      <c r="E19" s="144"/>
      <c r="F19" s="144"/>
      <c r="G19" s="144"/>
      <c r="H19" s="144"/>
      <c r="I19" s="144"/>
      <c r="J19" s="144"/>
      <c r="K19" s="144"/>
    </row>
    <row r="20" spans="1:47" x14ac:dyDescent="0.3">
      <c r="A20" s="149"/>
      <c r="B20" s="150" t="s">
        <v>278</v>
      </c>
      <c r="C20" s="151"/>
      <c r="D20" s="143"/>
      <c r="E20" s="143"/>
      <c r="F20" s="143"/>
      <c r="G20" s="143"/>
      <c r="H20" s="143"/>
      <c r="I20" s="143"/>
      <c r="J20" s="143"/>
      <c r="K20" s="143"/>
    </row>
    <row r="21" spans="1:47" x14ac:dyDescent="0.3">
      <c r="A21" s="149"/>
      <c r="B21" s="152"/>
      <c r="C21" s="153"/>
      <c r="D21" s="143"/>
      <c r="E21" s="143"/>
      <c r="F21" s="143"/>
      <c r="G21" s="143"/>
      <c r="H21" s="143"/>
      <c r="I21" s="143"/>
      <c r="J21" s="143"/>
      <c r="K21" s="143"/>
    </row>
    <row r="22" spans="1:47" x14ac:dyDescent="0.3">
      <c r="A22" s="149"/>
      <c r="B22" s="152"/>
      <c r="C22" s="152"/>
      <c r="D22" s="143"/>
      <c r="E22" s="143"/>
      <c r="F22" s="143"/>
      <c r="G22" s="143"/>
      <c r="H22" s="143"/>
      <c r="I22" s="143"/>
      <c r="J22" s="143"/>
      <c r="K22" s="143"/>
    </row>
    <row r="23" spans="1:47" s="147" customFormat="1" ht="34.450000000000003" customHeight="1" x14ac:dyDescent="0.25">
      <c r="A23" s="415" t="s">
        <v>530</v>
      </c>
      <c r="B23" s="415"/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415"/>
      <c r="AH23" s="415"/>
      <c r="AI23" s="415"/>
      <c r="AJ23" s="415"/>
      <c r="AK23" s="415"/>
      <c r="AL23" s="415"/>
      <c r="AM23" s="415"/>
      <c r="AN23" s="415"/>
      <c r="AO23" s="415"/>
      <c r="AP23" s="415"/>
      <c r="AQ23" s="415"/>
      <c r="AR23" s="415"/>
      <c r="AS23" s="415"/>
      <c r="AT23" s="415"/>
      <c r="AU23" s="154"/>
    </row>
    <row r="24" spans="1:47" x14ac:dyDescent="0.3">
      <c r="A24" s="139"/>
      <c r="B24" s="155"/>
      <c r="C24" s="155"/>
      <c r="D24" s="143"/>
      <c r="E24" s="143"/>
      <c r="F24" s="143"/>
      <c r="G24" s="143"/>
      <c r="H24" s="143"/>
      <c r="I24" s="143"/>
      <c r="J24" s="143"/>
      <c r="K24" s="143"/>
    </row>
    <row r="25" spans="1:47" x14ac:dyDescent="0.3">
      <c r="A25" s="139"/>
      <c r="B25" s="414" t="s">
        <v>442</v>
      </c>
      <c r="C25" s="414"/>
      <c r="D25" s="414"/>
      <c r="E25" s="414"/>
      <c r="F25" s="414"/>
      <c r="G25" s="414"/>
      <c r="H25" s="414"/>
      <c r="I25" s="414"/>
      <c r="J25" s="143"/>
      <c r="K25" s="143"/>
    </row>
  </sheetData>
  <mergeCells count="3">
    <mergeCell ref="B25:I25"/>
    <mergeCell ref="A23:AT23"/>
    <mergeCell ref="A2:C2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таб. 1.1. Показатели </vt:lpstr>
      <vt:lpstr>Показатели</vt:lpstr>
      <vt:lpstr>Пояснительная записка 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2020-01-16T11:13:05Z</cp:lastPrinted>
  <dcterms:created xsi:type="dcterms:W3CDTF">2011-05-17T05:04:33Z</dcterms:created>
  <dcterms:modified xsi:type="dcterms:W3CDTF">2020-01-28T11:44:54Z</dcterms:modified>
</cp:coreProperties>
</file>